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25725"/>
</workbook>
</file>

<file path=xl/calcChain.xml><?xml version="1.0" encoding="utf-8"?>
<calcChain xmlns="http://schemas.openxmlformats.org/spreadsheetml/2006/main">
  <c r="T3" i="2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2"/>
  <c r="I3"/>
  <c r="M3" s="1"/>
  <c r="J3"/>
  <c r="K3"/>
  <c r="N3" s="1"/>
  <c r="I4"/>
  <c r="M4" s="1"/>
  <c r="J4"/>
  <c r="K4"/>
  <c r="N4" s="1"/>
  <c r="I5"/>
  <c r="M5" s="1"/>
  <c r="J5"/>
  <c r="K5"/>
  <c r="N5" s="1"/>
  <c r="I6"/>
  <c r="M6" s="1"/>
  <c r="J6"/>
  <c r="K6"/>
  <c r="N6" s="1"/>
  <c r="I7"/>
  <c r="M7" s="1"/>
  <c r="J7"/>
  <c r="K7"/>
  <c r="N7" s="1"/>
  <c r="I8"/>
  <c r="M8" s="1"/>
  <c r="J8"/>
  <c r="K8"/>
  <c r="N8" s="1"/>
  <c r="I9"/>
  <c r="M9" s="1"/>
  <c r="J9"/>
  <c r="K9"/>
  <c r="N9" s="1"/>
  <c r="I10"/>
  <c r="M10" s="1"/>
  <c r="J10"/>
  <c r="K10"/>
  <c r="N10" s="1"/>
  <c r="I11"/>
  <c r="M11" s="1"/>
  <c r="J11"/>
  <c r="K11"/>
  <c r="N11" s="1"/>
  <c r="I12"/>
  <c r="M12" s="1"/>
  <c r="J12"/>
  <c r="K12"/>
  <c r="N12" s="1"/>
  <c r="I13"/>
  <c r="M13" s="1"/>
  <c r="J13"/>
  <c r="K13"/>
  <c r="N13" s="1"/>
  <c r="I14"/>
  <c r="M14" s="1"/>
  <c r="J14"/>
  <c r="K14"/>
  <c r="N14" s="1"/>
  <c r="I15"/>
  <c r="M15" s="1"/>
  <c r="J15"/>
  <c r="K15"/>
  <c r="N15" s="1"/>
  <c r="I16"/>
  <c r="M16" s="1"/>
  <c r="J16"/>
  <c r="K16"/>
  <c r="N16" s="1"/>
  <c r="I17"/>
  <c r="M17" s="1"/>
  <c r="J17"/>
  <c r="K17"/>
  <c r="N17" s="1"/>
  <c r="I18"/>
  <c r="M18" s="1"/>
  <c r="J18"/>
  <c r="K18"/>
  <c r="N18" s="1"/>
  <c r="I19"/>
  <c r="M19" s="1"/>
  <c r="J19"/>
  <c r="K19"/>
  <c r="N19" s="1"/>
  <c r="I20"/>
  <c r="M20" s="1"/>
  <c r="J20"/>
  <c r="K20"/>
  <c r="N20" s="1"/>
  <c r="I21"/>
  <c r="M21" s="1"/>
  <c r="J21"/>
  <c r="K21"/>
  <c r="N21" s="1"/>
  <c r="I22"/>
  <c r="M22" s="1"/>
  <c r="J22"/>
  <c r="K22"/>
  <c r="N22" s="1"/>
  <c r="I23"/>
  <c r="M23" s="1"/>
  <c r="J23"/>
  <c r="K23"/>
  <c r="N23" s="1"/>
  <c r="I24"/>
  <c r="M24" s="1"/>
  <c r="J24"/>
  <c r="K24"/>
  <c r="N24" s="1"/>
  <c r="I25"/>
  <c r="M25" s="1"/>
  <c r="J25"/>
  <c r="K25"/>
  <c r="N25" s="1"/>
  <c r="I26"/>
  <c r="M26" s="1"/>
  <c r="J26"/>
  <c r="K26"/>
  <c r="N26" s="1"/>
  <c r="I27"/>
  <c r="M27" s="1"/>
  <c r="J27"/>
  <c r="K27"/>
  <c r="N27" s="1"/>
  <c r="I28"/>
  <c r="M28" s="1"/>
  <c r="J28"/>
  <c r="K28"/>
  <c r="N28" s="1"/>
  <c r="I29"/>
  <c r="M29" s="1"/>
  <c r="J29"/>
  <c r="K29"/>
  <c r="N29" s="1"/>
  <c r="I30"/>
  <c r="M30" s="1"/>
  <c r="J30"/>
  <c r="K30"/>
  <c r="N30" s="1"/>
  <c r="I31"/>
  <c r="M31" s="1"/>
  <c r="J31"/>
  <c r="K31"/>
  <c r="N31" s="1"/>
  <c r="I32"/>
  <c r="M32" s="1"/>
  <c r="J32"/>
  <c r="C65" i="3" s="1"/>
  <c r="C79" i="5" s="1"/>
  <c r="K32" i="2"/>
  <c r="N32" s="1"/>
  <c r="I33"/>
  <c r="C38" i="3" s="1"/>
  <c r="J33" i="2"/>
  <c r="K33"/>
  <c r="N33" s="1"/>
  <c r="I34"/>
  <c r="M34" s="1"/>
  <c r="J34"/>
  <c r="C66" i="3" s="1"/>
  <c r="C80" i="5" s="1"/>
  <c r="K34" i="2"/>
  <c r="N34" s="1"/>
  <c r="I35"/>
  <c r="M35" s="1"/>
  <c r="J35"/>
  <c r="K35"/>
  <c r="N35" s="1"/>
  <c r="I36"/>
  <c r="M36" s="1"/>
  <c r="J36"/>
  <c r="C68" i="3" s="1"/>
  <c r="C82" i="5" s="1"/>
  <c r="K36" i="2"/>
  <c r="N36" s="1"/>
  <c r="I37"/>
  <c r="M37" s="1"/>
  <c r="J37"/>
  <c r="K37"/>
  <c r="N37" s="1"/>
  <c r="I38"/>
  <c r="M38" s="1"/>
  <c r="J38"/>
  <c r="K38"/>
  <c r="N38" s="1"/>
  <c r="I39"/>
  <c r="M39" s="1"/>
  <c r="J39"/>
  <c r="E63" i="3" s="1"/>
  <c r="K39" i="2"/>
  <c r="N39" s="1"/>
  <c r="K2"/>
  <c r="N2" s="1"/>
  <c r="J2"/>
  <c r="I2"/>
  <c r="M2" s="1"/>
  <c r="AG15" i="7"/>
  <c r="AG2"/>
  <c r="AG3"/>
  <c r="AG13"/>
  <c r="AG11"/>
  <c r="AG5"/>
  <c r="AG4"/>
  <c r="AG23"/>
  <c r="AG10"/>
  <c r="AG12"/>
  <c r="AG8"/>
  <c r="AG19"/>
  <c r="AG14"/>
  <c r="B17" i="1"/>
  <c r="C17"/>
  <c r="E17"/>
  <c r="D17"/>
  <c r="D75" i="7"/>
  <c r="A67"/>
  <c r="A87"/>
  <c r="D71"/>
  <c r="G86"/>
  <c r="J68"/>
  <c r="O67"/>
  <c r="T77"/>
  <c r="W77"/>
  <c r="A74"/>
  <c r="D62"/>
  <c r="G87"/>
  <c r="J57"/>
  <c r="O61"/>
  <c r="T57"/>
  <c r="W59"/>
  <c r="A75"/>
  <c r="D73"/>
  <c r="G88"/>
  <c r="J79"/>
  <c r="O81"/>
  <c r="T88"/>
  <c r="W88"/>
  <c r="A61"/>
  <c r="D74"/>
  <c r="G89"/>
  <c r="J75"/>
  <c r="O83"/>
  <c r="T79"/>
  <c r="W80"/>
  <c r="A76"/>
  <c r="D78"/>
  <c r="G90"/>
  <c r="J63"/>
  <c r="O75"/>
  <c r="T72"/>
  <c r="W84"/>
  <c r="A93"/>
  <c r="D83"/>
  <c r="G91"/>
  <c r="J66"/>
  <c r="O71"/>
  <c r="T80"/>
  <c r="W79"/>
  <c r="A63"/>
  <c r="D58"/>
  <c r="G92"/>
  <c r="J92"/>
  <c r="O92"/>
  <c r="T92"/>
  <c r="W92"/>
  <c r="A77"/>
  <c r="D79"/>
  <c r="G93"/>
  <c r="J93"/>
  <c r="O93"/>
  <c r="T93"/>
  <c r="W93"/>
  <c r="G85"/>
  <c r="W71"/>
  <c r="T61"/>
  <c r="O65"/>
  <c r="J62"/>
  <c r="D94"/>
  <c r="A82"/>
  <c r="A51"/>
  <c r="D43"/>
  <c r="J17"/>
  <c r="M52"/>
  <c r="U3"/>
  <c r="X3"/>
  <c r="AA45"/>
  <c r="AD51"/>
  <c r="AG47"/>
  <c r="A32"/>
  <c r="D39"/>
  <c r="J50"/>
  <c r="M6"/>
  <c r="U2"/>
  <c r="X2"/>
  <c r="AA20"/>
  <c r="AD39"/>
  <c r="AG45"/>
  <c r="A13"/>
  <c r="D44"/>
  <c r="J11"/>
  <c r="M37"/>
  <c r="U49"/>
  <c r="X49"/>
  <c r="AA5"/>
  <c r="AD35"/>
  <c r="AG49"/>
  <c r="A45"/>
  <c r="D49"/>
  <c r="J45"/>
  <c r="M18"/>
  <c r="U16"/>
  <c r="X17"/>
  <c r="AA30"/>
  <c r="AD45"/>
  <c r="AG50"/>
  <c r="AG6"/>
  <c r="AD5"/>
  <c r="AA2"/>
  <c r="X13"/>
  <c r="U12"/>
  <c r="M19"/>
  <c r="J3"/>
  <c r="D2"/>
  <c r="A2"/>
  <c r="A17"/>
  <c r="D31"/>
  <c r="J18"/>
  <c r="M29"/>
  <c r="U45"/>
  <c r="X45"/>
  <c r="AA14"/>
  <c r="AD28"/>
  <c r="AG33"/>
  <c r="A14"/>
  <c r="D29"/>
  <c r="J35"/>
  <c r="M5"/>
  <c r="U14"/>
  <c r="X15"/>
  <c r="AA11"/>
  <c r="AD26"/>
  <c r="AG34"/>
  <c r="A23"/>
  <c r="D28"/>
  <c r="J27"/>
  <c r="M25"/>
  <c r="U4"/>
  <c r="X4"/>
  <c r="AA28"/>
  <c r="AD22"/>
  <c r="AG20"/>
  <c r="A37"/>
  <c r="D52"/>
  <c r="J30"/>
  <c r="M38"/>
  <c r="U25"/>
  <c r="X26"/>
  <c r="AA37"/>
  <c r="AD34"/>
  <c r="AG51"/>
  <c r="A39"/>
  <c r="D13"/>
  <c r="J37"/>
  <c r="M30"/>
  <c r="U20"/>
  <c r="X21"/>
  <c r="AA22"/>
  <c r="AD48"/>
  <c r="A47"/>
  <c r="D51"/>
  <c r="J29"/>
  <c r="M42"/>
  <c r="U19"/>
  <c r="X20"/>
  <c r="AA38"/>
  <c r="AD42"/>
  <c r="AG52"/>
  <c r="A49"/>
  <c r="D50"/>
  <c r="J48"/>
  <c r="M17"/>
  <c r="U31"/>
  <c r="X32"/>
  <c r="AA47"/>
  <c r="AD47"/>
  <c r="AG48"/>
  <c r="A15"/>
  <c r="D27"/>
  <c r="J19"/>
  <c r="M26"/>
  <c r="U50"/>
  <c r="X50"/>
  <c r="AA6"/>
  <c r="AD36"/>
  <c r="AG43"/>
  <c r="A12"/>
  <c r="D36"/>
  <c r="J15"/>
  <c r="M28"/>
  <c r="U10"/>
  <c r="X11"/>
  <c r="AA13"/>
  <c r="AD23"/>
  <c r="AG36"/>
  <c r="AG21"/>
  <c r="AD15"/>
  <c r="AA9"/>
  <c r="X29"/>
  <c r="U28"/>
  <c r="M23"/>
  <c r="J12"/>
  <c r="D15"/>
  <c r="A6"/>
  <c r="A79" i="5"/>
  <c r="K79" s="1"/>
  <c r="S79"/>
  <c r="AA79" s="1"/>
  <c r="A80"/>
  <c r="K80" s="1"/>
  <c r="S80"/>
  <c r="AA80" s="1"/>
  <c r="A81"/>
  <c r="K81" s="1"/>
  <c r="S81"/>
  <c r="AA81" s="1"/>
  <c r="A82"/>
  <c r="K82" s="1"/>
  <c r="S82"/>
  <c r="AA82" s="1"/>
  <c r="A83"/>
  <c r="K83" s="1"/>
  <c r="S83"/>
  <c r="AA83" s="1"/>
  <c r="A49"/>
  <c r="K49" s="1"/>
  <c r="AI49"/>
  <c r="A50"/>
  <c r="K50" s="1"/>
  <c r="AI50"/>
  <c r="A51"/>
  <c r="K51" s="1"/>
  <c r="AI51"/>
  <c r="A52"/>
  <c r="K52" s="1"/>
  <c r="AI52"/>
  <c r="A53"/>
  <c r="K53" s="1"/>
  <c r="AI53"/>
  <c r="A54"/>
  <c r="K54" s="1"/>
  <c r="AI54"/>
  <c r="A55"/>
  <c r="K55" s="1"/>
  <c r="AI55"/>
  <c r="A56"/>
  <c r="K56" s="1"/>
  <c r="A57"/>
  <c r="K57" s="1"/>
  <c r="A58"/>
  <c r="K58" s="1"/>
  <c r="A23"/>
  <c r="A24"/>
  <c r="A25"/>
  <c r="A26"/>
  <c r="A17"/>
  <c r="A18"/>
  <c r="A19"/>
  <c r="A20"/>
  <c r="A21"/>
  <c r="A22"/>
  <c r="J40" i="3"/>
  <c r="B58" i="5" s="1"/>
  <c r="J69" i="3"/>
  <c r="B83" i="5" s="1"/>
  <c r="J68" i="3"/>
  <c r="B82" i="5" s="1"/>
  <c r="J39" i="3"/>
  <c r="B25" i="5" s="1"/>
  <c r="J66" i="3"/>
  <c r="B80" i="5" s="1"/>
  <c r="J67" i="3"/>
  <c r="B81" i="5" s="1"/>
  <c r="J38" i="3"/>
  <c r="B56" i="5" s="1"/>
  <c r="J37" i="3"/>
  <c r="B55" i="5" s="1"/>
  <c r="J65" i="3"/>
  <c r="B79" i="5" s="1"/>
  <c r="J36" i="3"/>
  <c r="B54" i="5" s="1"/>
  <c r="J34" i="3"/>
  <c r="B52" i="5" s="1"/>
  <c r="J35" i="3"/>
  <c r="B21" i="5" s="1"/>
  <c r="J33" i="3"/>
  <c r="B51" i="5" s="1"/>
  <c r="J32" i="3"/>
  <c r="B18" i="5" s="1"/>
  <c r="J31" i="3"/>
  <c r="B49" i="5" s="1"/>
  <c r="Q38" i="2"/>
  <c r="E79" i="7" s="1"/>
  <c r="P38" i="2"/>
  <c r="B77" i="7" s="1"/>
  <c r="Q37" i="2"/>
  <c r="E58" i="7" s="1"/>
  <c r="P37" i="2"/>
  <c r="B63" i="7" s="1"/>
  <c r="Q36" i="2"/>
  <c r="E83" i="7" s="1"/>
  <c r="P36" i="2"/>
  <c r="B93" i="7" s="1"/>
  <c r="Q35" i="2"/>
  <c r="E78" i="7" s="1"/>
  <c r="P35" i="2"/>
  <c r="B76" i="7" s="1"/>
  <c r="Q34" i="2"/>
  <c r="E74" i="7" s="1"/>
  <c r="P34" i="2"/>
  <c r="B61" i="7" s="1"/>
  <c r="Q33" i="2"/>
  <c r="E73" i="7" s="1"/>
  <c r="P33" i="2"/>
  <c r="B75" i="7" s="1"/>
  <c r="Q32" i="2"/>
  <c r="E62" i="7" s="1"/>
  <c r="P32" i="2"/>
  <c r="B74" i="7" s="1"/>
  <c r="Q31" i="2"/>
  <c r="E71" i="7" s="1"/>
  <c r="P31" i="2"/>
  <c r="B87" i="7" s="1"/>
  <c r="Q30" i="2"/>
  <c r="E94" i="7" s="1"/>
  <c r="P30" i="2"/>
  <c r="B82" i="7" s="1"/>
  <c r="Q29" i="2"/>
  <c r="E75" i="7" s="1"/>
  <c r="P29" i="2"/>
  <c r="B67" i="7" s="1"/>
  <c r="G58"/>
  <c r="O77" s="1"/>
  <c r="G59"/>
  <c r="G60"/>
  <c r="G61"/>
  <c r="O91" s="1"/>
  <c r="G62"/>
  <c r="G63"/>
  <c r="W58" s="1"/>
  <c r="G64"/>
  <c r="O70" s="1"/>
  <c r="G65"/>
  <c r="G66"/>
  <c r="G67"/>
  <c r="O59" s="1"/>
  <c r="G68"/>
  <c r="G69"/>
  <c r="W75" s="1"/>
  <c r="G70"/>
  <c r="O74" s="1"/>
  <c r="G71"/>
  <c r="G72"/>
  <c r="G73"/>
  <c r="O89" s="1"/>
  <c r="G74"/>
  <c r="G75"/>
  <c r="G76"/>
  <c r="O82" s="1"/>
  <c r="G77"/>
  <c r="G78"/>
  <c r="W86" s="1"/>
  <c r="G79"/>
  <c r="O80" s="1"/>
  <c r="G80"/>
  <c r="G81"/>
  <c r="G82"/>
  <c r="O78" s="1"/>
  <c r="G83"/>
  <c r="G84"/>
  <c r="G57"/>
  <c r="J90" s="1"/>
  <c r="C1" i="3"/>
  <c r="D1" s="1"/>
  <c r="E1" s="1"/>
  <c r="F1" s="1"/>
  <c r="G1" s="1"/>
  <c r="H1" s="1"/>
  <c r="D85" i="7"/>
  <c r="D66"/>
  <c r="D59"/>
  <c r="D86"/>
  <c r="D80"/>
  <c r="D63"/>
  <c r="D81"/>
  <c r="D61"/>
  <c r="D92"/>
  <c r="D93"/>
  <c r="D67"/>
  <c r="D84"/>
  <c r="D88"/>
  <c r="D82"/>
  <c r="D68"/>
  <c r="D60"/>
  <c r="D64"/>
  <c r="D65"/>
  <c r="D90"/>
  <c r="D87"/>
  <c r="D69"/>
  <c r="D77"/>
  <c r="D76"/>
  <c r="D91"/>
  <c r="D89"/>
  <c r="D70"/>
  <c r="D57"/>
  <c r="D72"/>
  <c r="Q3" i="2"/>
  <c r="E85" i="7" s="1"/>
  <c r="Q4" i="2"/>
  <c r="E66" i="7" s="1"/>
  <c r="Q5" i="2"/>
  <c r="E59" i="7" s="1"/>
  <c r="Q6" i="2"/>
  <c r="E86" i="7" s="1"/>
  <c r="Q7" i="2"/>
  <c r="E80" i="7" s="1"/>
  <c r="Q8" i="2"/>
  <c r="E63" i="7" s="1"/>
  <c r="Q9" i="2"/>
  <c r="E81" i="7" s="1"/>
  <c r="Q10" i="2"/>
  <c r="E61" i="7" s="1"/>
  <c r="Q11" i="2"/>
  <c r="E92" i="7" s="1"/>
  <c r="Q12" i="2"/>
  <c r="E93" i="7" s="1"/>
  <c r="Q13" i="2"/>
  <c r="E67" i="7" s="1"/>
  <c r="Q14" i="2"/>
  <c r="E84" i="7" s="1"/>
  <c r="Q15" i="2"/>
  <c r="E88" i="7" s="1"/>
  <c r="Q16" i="2"/>
  <c r="E82" i="7" s="1"/>
  <c r="Q17" i="2"/>
  <c r="E68" i="7" s="1"/>
  <c r="Q18" i="2"/>
  <c r="E60" i="7" s="1"/>
  <c r="Q19" i="2"/>
  <c r="E64" i="7" s="1"/>
  <c r="Q20" i="2"/>
  <c r="E65" i="7" s="1"/>
  <c r="Q21" i="2"/>
  <c r="E90" i="7" s="1"/>
  <c r="Q22" i="2"/>
  <c r="E87" i="7" s="1"/>
  <c r="Q23" i="2"/>
  <c r="E69" i="7" s="1"/>
  <c r="Q24" i="2"/>
  <c r="E77" i="7" s="1"/>
  <c r="Q25" i="2"/>
  <c r="E76" i="7" s="1"/>
  <c r="Q26" i="2"/>
  <c r="E91" i="7" s="1"/>
  <c r="Q27" i="2"/>
  <c r="E89" i="7" s="1"/>
  <c r="Q28" i="2"/>
  <c r="E70" i="7" s="1"/>
  <c r="Q39" i="2"/>
  <c r="E57" i="7" s="1"/>
  <c r="Q2" i="2"/>
  <c r="E72" i="7" s="1"/>
  <c r="P3" i="2"/>
  <c r="B69" i="7" s="1"/>
  <c r="P4" i="2"/>
  <c r="B64" i="7" s="1"/>
  <c r="P5" i="2"/>
  <c r="B88" i="7" s="1"/>
  <c r="P6" i="2"/>
  <c r="B78" i="7" s="1"/>
  <c r="P7" i="2"/>
  <c r="B65" i="7" s="1"/>
  <c r="P8" i="2"/>
  <c r="B70" i="7" s="1"/>
  <c r="P9" i="2"/>
  <c r="B89" i="7" s="1"/>
  <c r="P10" i="2"/>
  <c r="B79" i="7" s="1"/>
  <c r="P11" i="2"/>
  <c r="B83" i="7" s="1"/>
  <c r="P12" i="2"/>
  <c r="B90" i="7" s="1"/>
  <c r="P13" i="2"/>
  <c r="B66" i="7" s="1"/>
  <c r="P14" i="2"/>
  <c r="B91" i="7" s="1"/>
  <c r="P15" i="2"/>
  <c r="B84" i="7" s="1"/>
  <c r="P16" i="2"/>
  <c r="B85" i="7" s="1"/>
  <c r="P17" i="2"/>
  <c r="B71" i="7" s="1"/>
  <c r="P18" i="2"/>
  <c r="B59" i="7" s="1"/>
  <c r="P19" i="2"/>
  <c r="B72" i="7" s="1"/>
  <c r="P20" i="2"/>
  <c r="B60" i="7" s="1"/>
  <c r="P21" i="2"/>
  <c r="B92" i="7" s="1"/>
  <c r="P22" i="2"/>
  <c r="B86" i="7" s="1"/>
  <c r="P23" i="2"/>
  <c r="B58" i="7" s="1"/>
  <c r="P24" i="2"/>
  <c r="B80" i="7" s="1"/>
  <c r="P25" i="2"/>
  <c r="B62" i="7" s="1"/>
  <c r="P26" i="2"/>
  <c r="B94" i="7" s="1"/>
  <c r="P27" i="2"/>
  <c r="B81" i="7" s="1"/>
  <c r="P28" i="2"/>
  <c r="B73" i="7" s="1"/>
  <c r="P39" i="2"/>
  <c r="B57" i="7" s="1"/>
  <c r="P2" i="2"/>
  <c r="A58" i="7"/>
  <c r="A80"/>
  <c r="A62"/>
  <c r="A94"/>
  <c r="A81"/>
  <c r="A73"/>
  <c r="A57"/>
  <c r="A69"/>
  <c r="A64"/>
  <c r="A88"/>
  <c r="A78"/>
  <c r="A65"/>
  <c r="A70"/>
  <c r="A89"/>
  <c r="A79"/>
  <c r="A83"/>
  <c r="A90"/>
  <c r="A66"/>
  <c r="A91"/>
  <c r="A84"/>
  <c r="A85"/>
  <c r="A71"/>
  <c r="A59"/>
  <c r="A72"/>
  <c r="A60"/>
  <c r="A92"/>
  <c r="A86"/>
  <c r="A68"/>
  <c r="J70" i="3"/>
  <c r="B84" i="5" s="1"/>
  <c r="J64" i="3"/>
  <c r="B78" i="5" s="1"/>
  <c r="J63" i="3"/>
  <c r="B77" i="5" s="1"/>
  <c r="J62" i="3"/>
  <c r="B76" i="5" s="1"/>
  <c r="J61" i="3"/>
  <c r="B75" i="5" s="1"/>
  <c r="J60" i="3"/>
  <c r="B74" i="5" s="1"/>
  <c r="J59" i="3"/>
  <c r="B73" i="5" s="1"/>
  <c r="J58" i="3"/>
  <c r="B72" i="5" s="1"/>
  <c r="J57" i="3"/>
  <c r="B71" i="5" s="1"/>
  <c r="J56" i="3"/>
  <c r="B70" i="5" s="1"/>
  <c r="J55" i="3"/>
  <c r="B69" i="5" s="1"/>
  <c r="J54" i="3"/>
  <c r="B68" i="5" s="1"/>
  <c r="J53" i="3"/>
  <c r="B67" i="5" s="1"/>
  <c r="J52" i="3"/>
  <c r="B66" i="5" s="1"/>
  <c r="J51" i="3"/>
  <c r="B65" i="5" s="1"/>
  <c r="J50" i="3"/>
  <c r="B64" i="5" s="1"/>
  <c r="J49" i="3"/>
  <c r="B63" i="5" s="1"/>
  <c r="J48" i="3"/>
  <c r="B62" i="5" s="1"/>
  <c r="J47" i="3"/>
  <c r="B61" i="5" s="1"/>
  <c r="J46" i="3"/>
  <c r="B60" i="5" s="1"/>
  <c r="J41" i="3"/>
  <c r="B59" i="5" s="1"/>
  <c r="J30" i="3"/>
  <c r="B48" i="5" s="1"/>
  <c r="J29" i="3"/>
  <c r="B15" i="5" s="1"/>
  <c r="J28" i="3"/>
  <c r="B46" i="5" s="1"/>
  <c r="J27" i="3"/>
  <c r="B45" i="5" s="1"/>
  <c r="J26" i="3"/>
  <c r="B12" i="5" s="1"/>
  <c r="J25" i="3"/>
  <c r="B43" i="5" s="1"/>
  <c r="J24" i="3"/>
  <c r="B42" i="5" s="1"/>
  <c r="J23" i="3"/>
  <c r="B9" i="5" s="1"/>
  <c r="J22" i="3"/>
  <c r="B40" i="5" s="1"/>
  <c r="J21" i="3"/>
  <c r="B39" i="5" s="1"/>
  <c r="J20" i="3"/>
  <c r="B6" i="5" s="1"/>
  <c r="J19" i="3"/>
  <c r="B37" i="5" s="1"/>
  <c r="J18" i="3"/>
  <c r="B36" i="5" s="1"/>
  <c r="J17" i="3"/>
  <c r="B3" i="5" s="1"/>
  <c r="J16" i="3"/>
  <c r="B2" i="5" s="1"/>
  <c r="A61"/>
  <c r="S61" s="1"/>
  <c r="J7" i="7" s="1"/>
  <c r="A62" i="5"/>
  <c r="S62" s="1"/>
  <c r="J31" i="7" s="1"/>
  <c r="A63" i="5"/>
  <c r="A3" i="7" s="1"/>
  <c r="A64" i="5"/>
  <c r="S64" s="1"/>
  <c r="J32" i="7" s="1"/>
  <c r="A65" i="5"/>
  <c r="S65" s="1"/>
  <c r="J5" i="7" s="1"/>
  <c r="A66" i="5"/>
  <c r="A20" i="7" s="1"/>
  <c r="A67" i="5"/>
  <c r="S67" s="1"/>
  <c r="J40" i="7" s="1"/>
  <c r="A68" i="5"/>
  <c r="S68" s="1"/>
  <c r="J25" i="7" s="1"/>
  <c r="A69" i="5"/>
  <c r="A11" i="7" s="1"/>
  <c r="A70" i="5"/>
  <c r="S70" s="1"/>
  <c r="J14" i="7" s="1"/>
  <c r="A71" i="5"/>
  <c r="S71" s="1"/>
  <c r="J10" i="7" s="1"/>
  <c r="A72" i="5"/>
  <c r="A9" i="7" s="1"/>
  <c r="A73" i="5"/>
  <c r="S73" s="1"/>
  <c r="J8" i="7" s="1"/>
  <c r="A74" i="5"/>
  <c r="S74" s="1"/>
  <c r="J22" i="7" s="1"/>
  <c r="A75" i="5"/>
  <c r="AD29" i="7" s="1"/>
  <c r="A76" i="5"/>
  <c r="S76" s="1"/>
  <c r="J47" i="7" s="1"/>
  <c r="A77" i="5"/>
  <c r="A78"/>
  <c r="A84"/>
  <c r="S84" s="1"/>
  <c r="J26" i="7" s="1"/>
  <c r="A60" i="5"/>
  <c r="S60" s="1"/>
  <c r="J16" i="7" s="1"/>
  <c r="A59" i="5"/>
  <c r="S59" s="1"/>
  <c r="J34" i="7" s="1"/>
  <c r="A35" i="5"/>
  <c r="A50" i="7" s="1"/>
  <c r="A36" i="5"/>
  <c r="S36" s="1"/>
  <c r="J52" i="7" s="1"/>
  <c r="A37" i="5"/>
  <c r="A38"/>
  <c r="AA15" i="7" s="1"/>
  <c r="A39" i="5"/>
  <c r="S39" s="1"/>
  <c r="J44" i="7" s="1"/>
  <c r="A40" i="5"/>
  <c r="A41"/>
  <c r="K41" s="1"/>
  <c r="D34" i="7" s="1"/>
  <c r="A42" i="5"/>
  <c r="A43"/>
  <c r="A44"/>
  <c r="AA41" i="7" s="1"/>
  <c r="A45" i="5"/>
  <c r="K77" s="1"/>
  <c r="X37" i="7" s="1"/>
  <c r="A46" i="5"/>
  <c r="S46" s="1"/>
  <c r="J38" i="7" s="1"/>
  <c r="A47" i="5"/>
  <c r="AA39" i="7" s="1"/>
  <c r="A48" i="5"/>
  <c r="K60" s="1"/>
  <c r="D19" i="7" s="1"/>
  <c r="A34" i="5"/>
  <c r="A3"/>
  <c r="A4"/>
  <c r="A5"/>
  <c r="A6"/>
  <c r="A7"/>
  <c r="A8"/>
  <c r="A9"/>
  <c r="A10"/>
  <c r="A11"/>
  <c r="A12"/>
  <c r="A13"/>
  <c r="A14"/>
  <c r="A15"/>
  <c r="A16"/>
  <c r="A27"/>
  <c r="A2"/>
  <c r="B9" i="4"/>
  <c r="E18" s="1"/>
  <c r="B3"/>
  <c r="E12" s="1"/>
  <c r="B4"/>
  <c r="E13" s="1"/>
  <c r="B5"/>
  <c r="E14" s="1"/>
  <c r="B6"/>
  <c r="E15" s="1"/>
  <c r="B7"/>
  <c r="E16" s="1"/>
  <c r="B8"/>
  <c r="E17" s="1"/>
  <c r="B2"/>
  <c r="F11" s="1"/>
  <c r="K1" i="2"/>
  <c r="J1"/>
  <c r="I1"/>
  <c r="C1" i="1"/>
  <c r="G70" i="3" l="1"/>
  <c r="D70"/>
  <c r="F69"/>
  <c r="F83" i="5" s="1"/>
  <c r="H68" i="3"/>
  <c r="H82" i="5" s="1"/>
  <c r="E68" i="3"/>
  <c r="E82" i="5" s="1"/>
  <c r="G67" i="3"/>
  <c r="G81" i="5" s="1"/>
  <c r="X81" s="1"/>
  <c r="D67" i="3"/>
  <c r="D81" i="5" s="1"/>
  <c r="U81" s="1"/>
  <c r="F66" i="3"/>
  <c r="F80" i="5" s="1"/>
  <c r="H65" i="3"/>
  <c r="H79" i="5" s="1"/>
  <c r="E65" i="3"/>
  <c r="E79" i="5" s="1"/>
  <c r="G64" i="3"/>
  <c r="D64"/>
  <c r="F63"/>
  <c r="H62"/>
  <c r="E62"/>
  <c r="G61"/>
  <c r="D61"/>
  <c r="F60"/>
  <c r="H59"/>
  <c r="E59"/>
  <c r="G58"/>
  <c r="D58"/>
  <c r="F57"/>
  <c r="H56"/>
  <c r="E56"/>
  <c r="G55"/>
  <c r="D55"/>
  <c r="F54"/>
  <c r="H53"/>
  <c r="E53"/>
  <c r="E67" i="5" s="1"/>
  <c r="G52" i="3"/>
  <c r="D52"/>
  <c r="F51"/>
  <c r="H50"/>
  <c r="E50"/>
  <c r="G49"/>
  <c r="D49"/>
  <c r="F48"/>
  <c r="F62" i="5" s="1"/>
  <c r="W62" s="1"/>
  <c r="H47" i="3"/>
  <c r="E47"/>
  <c r="G46"/>
  <c r="D46"/>
  <c r="H70"/>
  <c r="E70"/>
  <c r="G69"/>
  <c r="G83" i="5" s="1"/>
  <c r="X83" s="1"/>
  <c r="D69" i="3"/>
  <c r="F68"/>
  <c r="F82" i="5" s="1"/>
  <c r="H67" i="3"/>
  <c r="H81" i="5" s="1"/>
  <c r="E67" i="3"/>
  <c r="E81" i="5" s="1"/>
  <c r="G66" i="3"/>
  <c r="G80" i="5" s="1"/>
  <c r="X80" s="1"/>
  <c r="D66" i="3"/>
  <c r="D80" i="5" s="1"/>
  <c r="U80" s="1"/>
  <c r="F65" i="3"/>
  <c r="F79" i="5" s="1"/>
  <c r="H64" i="3"/>
  <c r="E64"/>
  <c r="G63"/>
  <c r="D63"/>
  <c r="D77" i="5" s="1"/>
  <c r="U77" s="1"/>
  <c r="F62" i="3"/>
  <c r="H61"/>
  <c r="E61"/>
  <c r="G60"/>
  <c r="D60"/>
  <c r="D74" i="5" s="1"/>
  <c r="U74" s="1"/>
  <c r="F59" i="3"/>
  <c r="F73" i="5" s="1"/>
  <c r="W73" s="1"/>
  <c r="H58" i="3"/>
  <c r="E58"/>
  <c r="G57"/>
  <c r="G71" i="5" s="1"/>
  <c r="P71" s="1"/>
  <c r="D57" i="3"/>
  <c r="F56"/>
  <c r="H55"/>
  <c r="E55"/>
  <c r="G54"/>
  <c r="D54"/>
  <c r="F53"/>
  <c r="F67" i="5" s="1"/>
  <c r="W67" s="1"/>
  <c r="H52" i="3"/>
  <c r="E52"/>
  <c r="G51"/>
  <c r="D51"/>
  <c r="F50"/>
  <c r="H49"/>
  <c r="E49"/>
  <c r="G48"/>
  <c r="D48"/>
  <c r="F47"/>
  <c r="H46"/>
  <c r="E46"/>
  <c r="F70"/>
  <c r="H69"/>
  <c r="H83" i="5" s="1"/>
  <c r="E69" i="3"/>
  <c r="G68"/>
  <c r="G82" i="5" s="1"/>
  <c r="X82" s="1"/>
  <c r="D68" i="3"/>
  <c r="D82" i="5" s="1"/>
  <c r="U82" s="1"/>
  <c r="F67" i="3"/>
  <c r="H66"/>
  <c r="H80" i="5" s="1"/>
  <c r="E66" i="3"/>
  <c r="E80" i="5" s="1"/>
  <c r="G65" i="3"/>
  <c r="G79" i="5" s="1"/>
  <c r="X79" s="1"/>
  <c r="D65" i="3"/>
  <c r="D79" i="5" s="1"/>
  <c r="U79" s="1"/>
  <c r="F64" i="3"/>
  <c r="H63"/>
  <c r="G62"/>
  <c r="D62"/>
  <c r="F61"/>
  <c r="H60"/>
  <c r="E60"/>
  <c r="G59"/>
  <c r="D59"/>
  <c r="F58"/>
  <c r="H57"/>
  <c r="E57"/>
  <c r="G56"/>
  <c r="D56"/>
  <c r="F55"/>
  <c r="F69" i="5" s="1"/>
  <c r="H54" i="3"/>
  <c r="E54"/>
  <c r="G53"/>
  <c r="D53"/>
  <c r="F52"/>
  <c r="H51"/>
  <c r="E51"/>
  <c r="G50"/>
  <c r="D50"/>
  <c r="F49"/>
  <c r="H48"/>
  <c r="E48"/>
  <c r="G47"/>
  <c r="D47"/>
  <c r="F46"/>
  <c r="C59"/>
  <c r="C58"/>
  <c r="C56"/>
  <c r="C54"/>
  <c r="C51"/>
  <c r="C49"/>
  <c r="C48"/>
  <c r="F39"/>
  <c r="D40"/>
  <c r="C47"/>
  <c r="G40"/>
  <c r="H40"/>
  <c r="E40"/>
  <c r="F40"/>
  <c r="C40"/>
  <c r="G39"/>
  <c r="D39"/>
  <c r="H39"/>
  <c r="E39"/>
  <c r="C39"/>
  <c r="L25" i="5" s="1"/>
  <c r="G35" i="3"/>
  <c r="D35"/>
  <c r="H35"/>
  <c r="E35"/>
  <c r="F35"/>
  <c r="C35"/>
  <c r="G34"/>
  <c r="D34"/>
  <c r="H34"/>
  <c r="E34"/>
  <c r="F34"/>
  <c r="C34"/>
  <c r="G33"/>
  <c r="D33"/>
  <c r="H33"/>
  <c r="E33"/>
  <c r="F33"/>
  <c r="C33"/>
  <c r="G32"/>
  <c r="D32"/>
  <c r="H32"/>
  <c r="E32"/>
  <c r="D31"/>
  <c r="F32"/>
  <c r="C32"/>
  <c r="G31"/>
  <c r="H31"/>
  <c r="E31"/>
  <c r="F31"/>
  <c r="C31"/>
  <c r="G30"/>
  <c r="D30"/>
  <c r="H30"/>
  <c r="E30"/>
  <c r="F30"/>
  <c r="C30"/>
  <c r="G29"/>
  <c r="D29"/>
  <c r="H29"/>
  <c r="E29"/>
  <c r="F29"/>
  <c r="C29"/>
  <c r="G28"/>
  <c r="D28"/>
  <c r="H28"/>
  <c r="E28"/>
  <c r="F28"/>
  <c r="C28"/>
  <c r="G26"/>
  <c r="D26"/>
  <c r="H26"/>
  <c r="E26"/>
  <c r="F26"/>
  <c r="C26"/>
  <c r="D22"/>
  <c r="G23"/>
  <c r="D23"/>
  <c r="H23"/>
  <c r="E23"/>
  <c r="F23"/>
  <c r="C23"/>
  <c r="G22"/>
  <c r="H22"/>
  <c r="E22"/>
  <c r="F22"/>
  <c r="C22"/>
  <c r="G20"/>
  <c r="D20"/>
  <c r="H20"/>
  <c r="E20"/>
  <c r="F20"/>
  <c r="C20"/>
  <c r="E19"/>
  <c r="H19"/>
  <c r="G19"/>
  <c r="D19"/>
  <c r="F19"/>
  <c r="G18"/>
  <c r="D18"/>
  <c r="H18"/>
  <c r="E18"/>
  <c r="F18"/>
  <c r="C19"/>
  <c r="E17"/>
  <c r="C18"/>
  <c r="G17"/>
  <c r="D17"/>
  <c r="H17"/>
  <c r="F17"/>
  <c r="C17"/>
  <c r="C16"/>
  <c r="G16"/>
  <c r="D16"/>
  <c r="H16"/>
  <c r="E16"/>
  <c r="F16"/>
  <c r="M33" i="2"/>
  <c r="C67" i="3"/>
  <c r="C81" i="5" s="1"/>
  <c r="T81" s="1"/>
  <c r="L20"/>
  <c r="AG81"/>
  <c r="S6" i="7" s="1"/>
  <c r="AD53" i="5"/>
  <c r="P38" i="7" s="1"/>
  <c r="C21" i="5"/>
  <c r="B57"/>
  <c r="AF57"/>
  <c r="R26" i="7" s="1"/>
  <c r="P26" i="5"/>
  <c r="C36" i="3"/>
  <c r="L22" i="5" s="1"/>
  <c r="B20"/>
  <c r="B17"/>
  <c r="B24"/>
  <c r="B22"/>
  <c r="B19"/>
  <c r="B26"/>
  <c r="B23"/>
  <c r="B53"/>
  <c r="B50"/>
  <c r="AC50"/>
  <c r="O29" i="7" s="1"/>
  <c r="AB82" i="5"/>
  <c r="N37" i="7" s="1"/>
  <c r="AB57" i="5"/>
  <c r="N26" i="7" s="1"/>
  <c r="C37" i="3"/>
  <c r="AD56" i="5"/>
  <c r="P17" i="7" s="1"/>
  <c r="AB79" i="5"/>
  <c r="N19" i="7" s="1"/>
  <c r="AB54" i="5"/>
  <c r="N30" i="7" s="1"/>
  <c r="AD54" i="5"/>
  <c r="P30" i="7" s="1"/>
  <c r="L79" i="5"/>
  <c r="AJ79"/>
  <c r="T79"/>
  <c r="T82"/>
  <c r="AJ82"/>
  <c r="L82"/>
  <c r="AC58"/>
  <c r="O28" i="7" s="1"/>
  <c r="C69" i="3"/>
  <c r="C83" i="5" s="1"/>
  <c r="C56"/>
  <c r="C24"/>
  <c r="L24"/>
  <c r="T80"/>
  <c r="L80"/>
  <c r="AJ80"/>
  <c r="AC57"/>
  <c r="O26" i="7" s="1"/>
  <c r="AG54" i="5"/>
  <c r="S30" i="7" s="1"/>
  <c r="AF82" i="5"/>
  <c r="R37" i="7" s="1"/>
  <c r="AC82" i="5"/>
  <c r="O37" i="7" s="1"/>
  <c r="AF79" i="5"/>
  <c r="R19" i="7" s="1"/>
  <c r="AC79" i="5"/>
  <c r="O19" i="7" s="1"/>
  <c r="AE58" i="5"/>
  <c r="Q28" i="7" s="1"/>
  <c r="AG57" i="5"/>
  <c r="S26" i="7" s="1"/>
  <c r="AD57" i="5"/>
  <c r="P26" i="7" s="1"/>
  <c r="AE54" i="5"/>
  <c r="Q30" i="7" s="1"/>
  <c r="AG82" i="5"/>
  <c r="S37" i="7" s="1"/>
  <c r="AD82" i="5"/>
  <c r="P37" i="7" s="1"/>
  <c r="AG79" i="5"/>
  <c r="S19" i="7" s="1"/>
  <c r="AD79" i="5"/>
  <c r="P19" i="7" s="1"/>
  <c r="AE57" i="5"/>
  <c r="Q26" i="7" s="1"/>
  <c r="AF54" i="5"/>
  <c r="R30" i="7" s="1"/>
  <c r="AC54" i="5"/>
  <c r="O30" i="7" s="1"/>
  <c r="AE82" i="5"/>
  <c r="Q37" i="7" s="1"/>
  <c r="AE79" i="5"/>
  <c r="Q19" i="7" s="1"/>
  <c r="AI83" i="5"/>
  <c r="AI82"/>
  <c r="AI81"/>
  <c r="AI80"/>
  <c r="AI79"/>
  <c r="S52"/>
  <c r="AA52" s="1"/>
  <c r="S51"/>
  <c r="AA51" s="1"/>
  <c r="S57"/>
  <c r="AA57" s="1"/>
  <c r="S53"/>
  <c r="AA53" s="1"/>
  <c r="S56"/>
  <c r="AA56" s="1"/>
  <c r="S54"/>
  <c r="AA54" s="1"/>
  <c r="S58"/>
  <c r="AA58" s="1"/>
  <c r="S55"/>
  <c r="AA55" s="1"/>
  <c r="S50"/>
  <c r="AA50" s="1"/>
  <c r="S49"/>
  <c r="AA49" s="1"/>
  <c r="AI58"/>
  <c r="AI57"/>
  <c r="AI56"/>
  <c r="D83"/>
  <c r="U83" s="1"/>
  <c r="E83"/>
  <c r="F81"/>
  <c r="G38" i="3"/>
  <c r="D38"/>
  <c r="E37"/>
  <c r="H38"/>
  <c r="E38"/>
  <c r="H37"/>
  <c r="F38"/>
  <c r="G37"/>
  <c r="D37"/>
  <c r="F37"/>
  <c r="G36"/>
  <c r="D36"/>
  <c r="H36"/>
  <c r="E36"/>
  <c r="F36"/>
  <c r="K67" i="5"/>
  <c r="D48" i="7" s="1"/>
  <c r="K61" i="5"/>
  <c r="D5" i="7" s="1"/>
  <c r="K76" i="5"/>
  <c r="D26" i="7" s="1"/>
  <c r="K70" i="5"/>
  <c r="D8" i="7" s="1"/>
  <c r="K64" i="5"/>
  <c r="D33" i="7" s="1"/>
  <c r="K73" i="5"/>
  <c r="D12" i="7" s="1"/>
  <c r="A40"/>
  <c r="AD46"/>
  <c r="AD6"/>
  <c r="AD37"/>
  <c r="AD30"/>
  <c r="AG39"/>
  <c r="A36"/>
  <c r="AD3"/>
  <c r="AD2"/>
  <c r="AD20"/>
  <c r="AG35"/>
  <c r="AG44"/>
  <c r="AG27"/>
  <c r="AD7"/>
  <c r="AD11"/>
  <c r="AD49"/>
  <c r="AG37"/>
  <c r="AG26"/>
  <c r="AD13"/>
  <c r="AD44"/>
  <c r="AD19"/>
  <c r="AD21"/>
  <c r="AD24"/>
  <c r="AD52"/>
  <c r="AD18"/>
  <c r="AD31"/>
  <c r="AD50"/>
  <c r="AD12"/>
  <c r="AD10"/>
  <c r="AD32"/>
  <c r="AG24"/>
  <c r="AG32"/>
  <c r="AG18"/>
  <c r="AG38"/>
  <c r="AG29"/>
  <c r="AG42"/>
  <c r="AG7"/>
  <c r="AG22"/>
  <c r="AG41"/>
  <c r="AD16"/>
  <c r="K71" i="5"/>
  <c r="D11" i="7" s="1"/>
  <c r="K65" i="5"/>
  <c r="D3" i="7" s="1"/>
  <c r="D5" i="3"/>
  <c r="A16" i="7"/>
  <c r="AD33"/>
  <c r="AD43"/>
  <c r="AD8"/>
  <c r="AD9"/>
  <c r="AD17"/>
  <c r="AD4"/>
  <c r="AD40"/>
  <c r="AD25"/>
  <c r="AD27"/>
  <c r="AD38"/>
  <c r="AD41"/>
  <c r="AD14"/>
  <c r="AG28"/>
  <c r="AG31"/>
  <c r="AG25"/>
  <c r="AG40"/>
  <c r="AG16"/>
  <c r="AG17"/>
  <c r="AG30"/>
  <c r="AG46"/>
  <c r="AG9"/>
  <c r="P41" i="2"/>
  <c r="Q41"/>
  <c r="B68" i="7"/>
  <c r="B11" i="5"/>
  <c r="B34"/>
  <c r="B14"/>
  <c r="B5"/>
  <c r="B27"/>
  <c r="B8"/>
  <c r="B16"/>
  <c r="B13"/>
  <c r="B10"/>
  <c r="B7"/>
  <c r="B4"/>
  <c r="J70" i="7"/>
  <c r="J87"/>
  <c r="J88"/>
  <c r="J89"/>
  <c r="J82"/>
  <c r="J67"/>
  <c r="J73"/>
  <c r="J91"/>
  <c r="J74"/>
  <c r="O68"/>
  <c r="O66"/>
  <c r="O64"/>
  <c r="O63"/>
  <c r="O86"/>
  <c r="O88"/>
  <c r="O76"/>
  <c r="O79"/>
  <c r="O60"/>
  <c r="T90"/>
  <c r="T75"/>
  <c r="T89"/>
  <c r="T84"/>
  <c r="T86"/>
  <c r="T76"/>
  <c r="T62"/>
  <c r="T67"/>
  <c r="T91"/>
  <c r="T66"/>
  <c r="W78"/>
  <c r="W85"/>
  <c r="W76"/>
  <c r="W87"/>
  <c r="W68"/>
  <c r="W57"/>
  <c r="W67"/>
  <c r="W91"/>
  <c r="W70"/>
  <c r="B44" i="5"/>
  <c r="J78" i="7"/>
  <c r="J71"/>
  <c r="J60"/>
  <c r="J69"/>
  <c r="J84"/>
  <c r="J86"/>
  <c r="J85"/>
  <c r="J77"/>
  <c r="J61"/>
  <c r="O90"/>
  <c r="W90"/>
  <c r="T60"/>
  <c r="T73"/>
  <c r="T85"/>
  <c r="T70"/>
  <c r="T68"/>
  <c r="T64"/>
  <c r="T81"/>
  <c r="T58"/>
  <c r="T82"/>
  <c r="W66"/>
  <c r="W64"/>
  <c r="W73"/>
  <c r="W61"/>
  <c r="W81"/>
  <c r="W82"/>
  <c r="B47" i="5"/>
  <c r="B41"/>
  <c r="B38"/>
  <c r="B35"/>
  <c r="J65" i="7"/>
  <c r="J81"/>
  <c r="J83"/>
  <c r="J72"/>
  <c r="J64"/>
  <c r="J59"/>
  <c r="J76"/>
  <c r="J58"/>
  <c r="J80"/>
  <c r="O72"/>
  <c r="O69"/>
  <c r="O87"/>
  <c r="O73"/>
  <c r="O57"/>
  <c r="O62"/>
  <c r="O84"/>
  <c r="O58"/>
  <c r="O85"/>
  <c r="T71"/>
  <c r="T65"/>
  <c r="T63"/>
  <c r="T74"/>
  <c r="T83"/>
  <c r="T87"/>
  <c r="T78"/>
  <c r="T69"/>
  <c r="T59"/>
  <c r="W63"/>
  <c r="W60"/>
  <c r="W74"/>
  <c r="W65"/>
  <c r="W83"/>
  <c r="W89"/>
  <c r="W69"/>
  <c r="W72"/>
  <c r="W62"/>
  <c r="A21"/>
  <c r="A19"/>
  <c r="A4"/>
  <c r="S47" i="5"/>
  <c r="S38"/>
  <c r="AA74"/>
  <c r="M27" i="7" s="1"/>
  <c r="AA71" i="5"/>
  <c r="M44" i="7" s="1"/>
  <c r="AA68" i="5"/>
  <c r="M7" i="7" s="1"/>
  <c r="AA65" i="5"/>
  <c r="M15" i="7" s="1"/>
  <c r="AA62" i="5"/>
  <c r="M21" i="7" s="1"/>
  <c r="AA59" i="5"/>
  <c r="M33" i="7" s="1"/>
  <c r="AA46" i="5"/>
  <c r="M36" i="7" s="1"/>
  <c r="U37"/>
  <c r="U22"/>
  <c r="U52"/>
  <c r="U11"/>
  <c r="U5"/>
  <c r="U47"/>
  <c r="U38"/>
  <c r="U18"/>
  <c r="U46"/>
  <c r="U21"/>
  <c r="U29"/>
  <c r="U41"/>
  <c r="X5"/>
  <c r="AI34" i="5"/>
  <c r="AI77"/>
  <c r="AI74"/>
  <c r="AI71"/>
  <c r="AI68"/>
  <c r="AI65"/>
  <c r="AI62"/>
  <c r="AI59"/>
  <c r="AI46"/>
  <c r="AI43"/>
  <c r="AI40"/>
  <c r="AI37"/>
  <c r="AA40" i="7"/>
  <c r="AA25"/>
  <c r="AA12"/>
  <c r="AA21"/>
  <c r="AA49"/>
  <c r="AA52"/>
  <c r="AA17"/>
  <c r="AA32"/>
  <c r="AA31"/>
  <c r="AA34"/>
  <c r="AA44"/>
  <c r="AA43"/>
  <c r="A24"/>
  <c r="A29"/>
  <c r="D25"/>
  <c r="S41" i="5"/>
  <c r="AA60"/>
  <c r="M12" i="7" s="1"/>
  <c r="U27"/>
  <c r="U36"/>
  <c r="U13"/>
  <c r="U42"/>
  <c r="U43"/>
  <c r="U6"/>
  <c r="U9"/>
  <c r="U35"/>
  <c r="U33"/>
  <c r="U32"/>
  <c r="U51"/>
  <c r="U44"/>
  <c r="AA16"/>
  <c r="AI78" i="5"/>
  <c r="AI75"/>
  <c r="AI72"/>
  <c r="AI69"/>
  <c r="AI66"/>
  <c r="AI63"/>
  <c r="AI60"/>
  <c r="AI47"/>
  <c r="AI44"/>
  <c r="AI41"/>
  <c r="AI38"/>
  <c r="AI35"/>
  <c r="AA24" i="7"/>
  <c r="AA33"/>
  <c r="AA36"/>
  <c r="AA8"/>
  <c r="AA4"/>
  <c r="AA18"/>
  <c r="AA50"/>
  <c r="AA51"/>
  <c r="AA19"/>
  <c r="AA23"/>
  <c r="AA46"/>
  <c r="A10"/>
  <c r="A7"/>
  <c r="A52"/>
  <c r="A26"/>
  <c r="S44" i="5"/>
  <c r="S35"/>
  <c r="AA84"/>
  <c r="M34" i="7" s="1"/>
  <c r="AA76" i="5"/>
  <c r="M9" i="7" s="1"/>
  <c r="AA73" i="5"/>
  <c r="M45" i="7" s="1"/>
  <c r="AA70" i="5"/>
  <c r="M39" i="7" s="1"/>
  <c r="AA67" i="5"/>
  <c r="M20" i="7" s="1"/>
  <c r="AA64" i="5"/>
  <c r="M51" i="7" s="1"/>
  <c r="AA61" i="5"/>
  <c r="M48" i="7" s="1"/>
  <c r="AA39" i="5"/>
  <c r="M2" i="7" s="1"/>
  <c r="AA36" i="5"/>
  <c r="M4" i="7" s="1"/>
  <c r="U15"/>
  <c r="U34"/>
  <c r="U17"/>
  <c r="U24"/>
  <c r="U48"/>
  <c r="U7"/>
  <c r="U8"/>
  <c r="U26"/>
  <c r="U23"/>
  <c r="U39"/>
  <c r="U40"/>
  <c r="U30"/>
  <c r="X8"/>
  <c r="X40"/>
  <c r="AI84" i="5"/>
  <c r="AI76"/>
  <c r="AI73"/>
  <c r="AI70"/>
  <c r="AI67"/>
  <c r="AI64"/>
  <c r="AI61"/>
  <c r="AI48"/>
  <c r="AI45"/>
  <c r="AI42"/>
  <c r="AI39"/>
  <c r="AI36"/>
  <c r="AA29" i="7"/>
  <c r="AA42"/>
  <c r="AA27"/>
  <c r="AA26"/>
  <c r="AA35"/>
  <c r="AA3"/>
  <c r="AA7"/>
  <c r="AA10"/>
  <c r="AA48"/>
  <c r="C64" i="3"/>
  <c r="C78" i="5" s="1"/>
  <c r="E71"/>
  <c r="A46" i="7"/>
  <c r="A33"/>
  <c r="S34" i="5"/>
  <c r="S78"/>
  <c r="S75"/>
  <c r="S72"/>
  <c r="S69"/>
  <c r="S66"/>
  <c r="S63"/>
  <c r="K74"/>
  <c r="K62"/>
  <c r="K68"/>
  <c r="A38" i="7"/>
  <c r="A5"/>
  <c r="A44"/>
  <c r="A27"/>
  <c r="A8"/>
  <c r="A18"/>
  <c r="A35"/>
  <c r="S48" i="5"/>
  <c r="S45"/>
  <c r="S42"/>
  <c r="A22" i="7"/>
  <c r="A43"/>
  <c r="A30"/>
  <c r="A31"/>
  <c r="K63" i="5"/>
  <c r="K66"/>
  <c r="A34" i="7"/>
  <c r="A48"/>
  <c r="A25"/>
  <c r="A28"/>
  <c r="A41"/>
  <c r="A42"/>
  <c r="S43" i="5"/>
  <c r="S40"/>
  <c r="S37"/>
  <c r="S77"/>
  <c r="K84"/>
  <c r="K72"/>
  <c r="K69"/>
  <c r="K37"/>
  <c r="K46"/>
  <c r="K47"/>
  <c r="K40"/>
  <c r="K35"/>
  <c r="K45"/>
  <c r="K78"/>
  <c r="K42"/>
  <c r="K36"/>
  <c r="K39"/>
  <c r="K34"/>
  <c r="K44"/>
  <c r="K38"/>
  <c r="K43"/>
  <c r="K59"/>
  <c r="K75"/>
  <c r="K48"/>
  <c r="E6" i="4"/>
  <c r="E24" s="1"/>
  <c r="E3"/>
  <c r="E21" s="1"/>
  <c r="H6"/>
  <c r="H3"/>
  <c r="D2"/>
  <c r="F7"/>
  <c r="F4"/>
  <c r="G2"/>
  <c r="F5" i="3"/>
  <c r="AE43" i="5"/>
  <c r="Q13" i="7" s="1"/>
  <c r="AD45" i="5"/>
  <c r="P35" i="7" s="1"/>
  <c r="G11" i="4"/>
  <c r="G20" s="1"/>
  <c r="D11"/>
  <c r="F18"/>
  <c r="C18"/>
  <c r="F17"/>
  <c r="C17"/>
  <c r="F16"/>
  <c r="C16"/>
  <c r="F15"/>
  <c r="C15"/>
  <c r="F14"/>
  <c r="C14"/>
  <c r="F13"/>
  <c r="C13"/>
  <c r="F12"/>
  <c r="C12"/>
  <c r="C8"/>
  <c r="H9"/>
  <c r="C9"/>
  <c r="C6"/>
  <c r="C3"/>
  <c r="F9"/>
  <c r="H8"/>
  <c r="E8"/>
  <c r="E26" s="1"/>
  <c r="G7"/>
  <c r="D7"/>
  <c r="F6"/>
  <c r="H5"/>
  <c r="E5"/>
  <c r="E23" s="1"/>
  <c r="G4"/>
  <c r="D4"/>
  <c r="F3"/>
  <c r="H2"/>
  <c r="E2"/>
  <c r="H11"/>
  <c r="E11"/>
  <c r="G18"/>
  <c r="D18"/>
  <c r="G17"/>
  <c r="D17"/>
  <c r="G16"/>
  <c r="D16"/>
  <c r="G15"/>
  <c r="D15"/>
  <c r="G14"/>
  <c r="D14"/>
  <c r="G13"/>
  <c r="D13"/>
  <c r="G12"/>
  <c r="D12"/>
  <c r="C5"/>
  <c r="E9"/>
  <c r="E27" s="1"/>
  <c r="G8"/>
  <c r="D8"/>
  <c r="G5"/>
  <c r="D5"/>
  <c r="C2"/>
  <c r="C7"/>
  <c r="C4"/>
  <c r="G9"/>
  <c r="D9"/>
  <c r="F8"/>
  <c r="H7"/>
  <c r="E7"/>
  <c r="E25" s="1"/>
  <c r="G6"/>
  <c r="D6"/>
  <c r="F5"/>
  <c r="H4"/>
  <c r="E4"/>
  <c r="E22" s="1"/>
  <c r="G3"/>
  <c r="D3"/>
  <c r="F2"/>
  <c r="F20" s="1"/>
  <c r="C11"/>
  <c r="H18"/>
  <c r="H17"/>
  <c r="H16"/>
  <c r="H15"/>
  <c r="H14"/>
  <c r="H13"/>
  <c r="H12"/>
  <c r="E5" i="3"/>
  <c r="D8"/>
  <c r="C20" i="5" l="1"/>
  <c r="AJ81"/>
  <c r="C52"/>
  <c r="AJ52" s="1"/>
  <c r="L81"/>
  <c r="L21"/>
  <c r="H24" i="4"/>
  <c r="C53" i="5"/>
  <c r="AJ53" s="1"/>
  <c r="AE81"/>
  <c r="Q6" i="7" s="1"/>
  <c r="AF83" i="5"/>
  <c r="R18" i="7" s="1"/>
  <c r="AG50" i="5"/>
  <c r="S29" i="7" s="1"/>
  <c r="AC55" i="5"/>
  <c r="O42" i="7" s="1"/>
  <c r="AG80" i="5"/>
  <c r="S52" i="7" s="1"/>
  <c r="AE55" i="5"/>
  <c r="Q42" i="7" s="1"/>
  <c r="AG83" i="5"/>
  <c r="S18" i="7" s="1"/>
  <c r="G58" i="5"/>
  <c r="X58" s="1"/>
  <c r="AE53"/>
  <c r="Q38" i="7" s="1"/>
  <c r="AF52" i="5"/>
  <c r="R25" i="7" s="1"/>
  <c r="AD80" i="5"/>
  <c r="P52" i="7" s="1"/>
  <c r="AF81" i="5"/>
  <c r="R6" i="7" s="1"/>
  <c r="AE56" i="5"/>
  <c r="Q17" i="7" s="1"/>
  <c r="AF80" i="5"/>
  <c r="R52" i="7" s="1"/>
  <c r="AG56" i="5"/>
  <c r="S17" i="7" s="1"/>
  <c r="G26" i="5"/>
  <c r="AC81"/>
  <c r="O6" i="7" s="1"/>
  <c r="AF55" i="5"/>
  <c r="R42" i="7" s="1"/>
  <c r="AC80" i="5"/>
  <c r="O52" i="7" s="1"/>
  <c r="AG49" i="5"/>
  <c r="S23" i="7" s="1"/>
  <c r="AD50" i="5"/>
  <c r="P29" i="7" s="1"/>
  <c r="AD49" i="5"/>
  <c r="P23" i="7" s="1"/>
  <c r="AF50" i="5"/>
  <c r="R29" i="7" s="1"/>
  <c r="C57" i="5"/>
  <c r="T57" s="1"/>
  <c r="AE49"/>
  <c r="Q23" i="7" s="1"/>
  <c r="C25" i="5"/>
  <c r="AD83"/>
  <c r="P18" i="7" s="1"/>
  <c r="AG52" i="5"/>
  <c r="S25" i="7" s="1"/>
  <c r="AF58" i="5"/>
  <c r="R28" i="7" s="1"/>
  <c r="AC83" i="5"/>
  <c r="O18" i="7" s="1"/>
  <c r="AC52" i="5"/>
  <c r="O25" i="7" s="1"/>
  <c r="AG53" i="5"/>
  <c r="S38" i="7" s="1"/>
  <c r="AD52" i="5"/>
  <c r="P25" i="7" s="1"/>
  <c r="I93"/>
  <c r="U93" s="1"/>
  <c r="D76" i="5"/>
  <c r="U76" s="1"/>
  <c r="C54"/>
  <c r="C22"/>
  <c r="M77"/>
  <c r="AB74"/>
  <c r="N27" i="7" s="1"/>
  <c r="I92"/>
  <c r="U92" s="1"/>
  <c r="AF70" i="5"/>
  <c r="R39" i="7" s="1"/>
  <c r="AF68" i="5"/>
  <c r="R7" i="7" s="1"/>
  <c r="AB34" i="5"/>
  <c r="N14" i="7" s="1"/>
  <c r="AD38" i="5"/>
  <c r="P3" i="7" s="1"/>
  <c r="F78" i="5"/>
  <c r="O78" s="1"/>
  <c r="H92" i="7"/>
  <c r="H93"/>
  <c r="H51" i="5"/>
  <c r="H19"/>
  <c r="Q19"/>
  <c r="G49"/>
  <c r="P17"/>
  <c r="G17"/>
  <c r="E50"/>
  <c r="E18"/>
  <c r="N18"/>
  <c r="G18"/>
  <c r="P18"/>
  <c r="G50"/>
  <c r="F53"/>
  <c r="F21"/>
  <c r="O21"/>
  <c r="G21"/>
  <c r="P21"/>
  <c r="G53"/>
  <c r="F20"/>
  <c r="O20"/>
  <c r="F52"/>
  <c r="E22"/>
  <c r="N22"/>
  <c r="E54"/>
  <c r="H52"/>
  <c r="H20"/>
  <c r="Q20"/>
  <c r="G52"/>
  <c r="P20"/>
  <c r="G20"/>
  <c r="Q79"/>
  <c r="AO79"/>
  <c r="AB2" i="7" s="1"/>
  <c r="Y79" i="5"/>
  <c r="K3" i="7" s="1"/>
  <c r="V12"/>
  <c r="B2"/>
  <c r="F55" i="5"/>
  <c r="O23"/>
  <c r="F23"/>
  <c r="F56"/>
  <c r="F24"/>
  <c r="O24"/>
  <c r="H56"/>
  <c r="H24"/>
  <c r="Q24"/>
  <c r="G56"/>
  <c r="P24"/>
  <c r="G24"/>
  <c r="V80"/>
  <c r="AL80"/>
  <c r="N80"/>
  <c r="H57"/>
  <c r="Q25"/>
  <c r="H25"/>
  <c r="W82"/>
  <c r="AM82"/>
  <c r="O82"/>
  <c r="F57"/>
  <c r="F25"/>
  <c r="O25"/>
  <c r="W83"/>
  <c r="AM83"/>
  <c r="O83"/>
  <c r="AB53"/>
  <c r="N38" i="7" s="1"/>
  <c r="AC53" i="5"/>
  <c r="O38" i="7" s="1"/>
  <c r="AE52" i="5"/>
  <c r="Q25" i="7" s="1"/>
  <c r="AB52" i="5"/>
  <c r="N25" i="7" s="1"/>
  <c r="AF53" i="5"/>
  <c r="R38" i="7" s="1"/>
  <c r="T56" i="5"/>
  <c r="L56"/>
  <c r="AJ56"/>
  <c r="C58"/>
  <c r="C26"/>
  <c r="L26"/>
  <c r="AB56"/>
  <c r="N17" i="7" s="1"/>
  <c r="AB55" i="5"/>
  <c r="N42" i="7" s="1"/>
  <c r="AD55" i="5"/>
  <c r="P42" i="7" s="1"/>
  <c r="AF56" i="5"/>
  <c r="R17" i="7" s="1"/>
  <c r="AC56" i="5"/>
  <c r="O17" i="7" s="1"/>
  <c r="AG55" i="5"/>
  <c r="S42" i="7" s="1"/>
  <c r="AB49" i="5"/>
  <c r="N23" i="7" s="1"/>
  <c r="AC49" i="5"/>
  <c r="O23" i="7" s="1"/>
  <c r="AF49" i="5"/>
  <c r="R23" i="7" s="1"/>
  <c r="AB50" i="5"/>
  <c r="N29" i="7" s="1"/>
  <c r="AE50" i="5"/>
  <c r="Q29" i="7" s="1"/>
  <c r="AK79" i="5"/>
  <c r="P80"/>
  <c r="M81"/>
  <c r="AN81"/>
  <c r="AK82"/>
  <c r="P83"/>
  <c r="AE80"/>
  <c r="Q52" i="7" s="1"/>
  <c r="D49" i="5"/>
  <c r="D17"/>
  <c r="M17"/>
  <c r="F17"/>
  <c r="O17"/>
  <c r="F49"/>
  <c r="D18"/>
  <c r="M18"/>
  <c r="D50"/>
  <c r="H49"/>
  <c r="H17"/>
  <c r="Q17"/>
  <c r="H53"/>
  <c r="Q21"/>
  <c r="H21"/>
  <c r="D21"/>
  <c r="M21"/>
  <c r="D53"/>
  <c r="E52"/>
  <c r="E20"/>
  <c r="N20"/>
  <c r="D52"/>
  <c r="D20"/>
  <c r="M20"/>
  <c r="G22"/>
  <c r="P22"/>
  <c r="G54"/>
  <c r="V79"/>
  <c r="N79"/>
  <c r="AL79"/>
  <c r="G55"/>
  <c r="G23"/>
  <c r="P23"/>
  <c r="E56"/>
  <c r="E24"/>
  <c r="N24"/>
  <c r="D24"/>
  <c r="D56"/>
  <c r="M24"/>
  <c r="V2" i="7"/>
  <c r="AO81" i="5"/>
  <c r="AB20" i="7" s="1"/>
  <c r="B32"/>
  <c r="Q81" i="5"/>
  <c r="Y81"/>
  <c r="K50" i="7" s="1"/>
  <c r="V81" i="5"/>
  <c r="AL81"/>
  <c r="N81"/>
  <c r="E57"/>
  <c r="E25"/>
  <c r="N25"/>
  <c r="G25"/>
  <c r="P25"/>
  <c r="G57"/>
  <c r="B13" i="7"/>
  <c r="AO82" i="5"/>
  <c r="AB5" i="7" s="1"/>
  <c r="Q82" i="5"/>
  <c r="Y82"/>
  <c r="K11" i="7" s="1"/>
  <c r="V49"/>
  <c r="V16"/>
  <c r="Q83" i="5"/>
  <c r="Y83"/>
  <c r="K45" i="7" s="1"/>
  <c r="B45"/>
  <c r="AO83" i="5"/>
  <c r="AB30" i="7" s="1"/>
  <c r="F58" i="5"/>
  <c r="O26"/>
  <c r="F26"/>
  <c r="H26"/>
  <c r="Q26"/>
  <c r="H58"/>
  <c r="AB58"/>
  <c r="N28" i="7" s="1"/>
  <c r="AB83" i="5"/>
  <c r="N18" i="7" s="1"/>
  <c r="AE83" i="5"/>
  <c r="Q18" i="7" s="1"/>
  <c r="AG58" i="5"/>
  <c r="S28" i="7" s="1"/>
  <c r="AD58" i="5"/>
  <c r="P28" i="7" s="1"/>
  <c r="C17" i="5"/>
  <c r="L17"/>
  <c r="C49"/>
  <c r="C50"/>
  <c r="C18"/>
  <c r="L18"/>
  <c r="H77"/>
  <c r="Q77" s="1"/>
  <c r="E25" i="7" s="1"/>
  <c r="P79" i="5"/>
  <c r="M80"/>
  <c r="AN80"/>
  <c r="AK81"/>
  <c r="P82"/>
  <c r="M83"/>
  <c r="AN83"/>
  <c r="F60"/>
  <c r="W60" s="1"/>
  <c r="F50"/>
  <c r="F18"/>
  <c r="O18"/>
  <c r="H50"/>
  <c r="Q18"/>
  <c r="H18"/>
  <c r="E49"/>
  <c r="E17"/>
  <c r="N17"/>
  <c r="E53"/>
  <c r="E21"/>
  <c r="N21"/>
  <c r="F54"/>
  <c r="O22"/>
  <c r="F22"/>
  <c r="H22"/>
  <c r="Q22"/>
  <c r="H54"/>
  <c r="D22"/>
  <c r="M22"/>
  <c r="D54"/>
  <c r="O79"/>
  <c r="AM79"/>
  <c r="W79"/>
  <c r="D55"/>
  <c r="D23"/>
  <c r="M23"/>
  <c r="H55"/>
  <c r="H23"/>
  <c r="Q23"/>
  <c r="E55"/>
  <c r="E23"/>
  <c r="N23"/>
  <c r="W81"/>
  <c r="O81"/>
  <c r="AM81"/>
  <c r="W80"/>
  <c r="AM80"/>
  <c r="O80"/>
  <c r="V3" i="7"/>
  <c r="Q80" i="5"/>
  <c r="Y80"/>
  <c r="K17" i="7" s="1"/>
  <c r="B51"/>
  <c r="AO80" i="5"/>
  <c r="AB45" i="7" s="1"/>
  <c r="D25" i="5"/>
  <c r="M25"/>
  <c r="D57"/>
  <c r="N82"/>
  <c r="V82"/>
  <c r="AL82"/>
  <c r="V83"/>
  <c r="AL83"/>
  <c r="N83"/>
  <c r="E26"/>
  <c r="N26"/>
  <c r="E58"/>
  <c r="AB81"/>
  <c r="N6" i="7" s="1"/>
  <c r="AB80" i="5"/>
  <c r="N52" i="7" s="1"/>
  <c r="T83" i="5"/>
  <c r="L83"/>
  <c r="AJ83"/>
  <c r="C23"/>
  <c r="C55"/>
  <c r="L23"/>
  <c r="D58"/>
  <c r="D26"/>
  <c r="M26"/>
  <c r="M79"/>
  <c r="AN79"/>
  <c r="AK80"/>
  <c r="P81"/>
  <c r="M82"/>
  <c r="AN82"/>
  <c r="AK83"/>
  <c r="H89" i="7"/>
  <c r="K75" s="1"/>
  <c r="AD81" i="5"/>
  <c r="P6" i="7" s="1"/>
  <c r="X39"/>
  <c r="X12"/>
  <c r="X42"/>
  <c r="X47"/>
  <c r="X9"/>
  <c r="X23"/>
  <c r="X6"/>
  <c r="C73" i="5"/>
  <c r="L73" s="1"/>
  <c r="H74"/>
  <c r="H83" i="7" s="1"/>
  <c r="AD74" i="5"/>
  <c r="P27" i="7" s="1"/>
  <c r="AC74" i="5"/>
  <c r="O27" i="7" s="1"/>
  <c r="C62" i="3"/>
  <c r="C76" i="5" s="1"/>
  <c r="L76" s="1"/>
  <c r="D60"/>
  <c r="U60" s="1"/>
  <c r="G78"/>
  <c r="X78" s="1"/>
  <c r="F77"/>
  <c r="O77" s="1"/>
  <c r="C46" i="3"/>
  <c r="C60" i="5" s="1"/>
  <c r="L60" s="1"/>
  <c r="H76"/>
  <c r="Y76" s="1"/>
  <c r="K47" i="7" s="1"/>
  <c r="E60" i="5"/>
  <c r="AL60" s="1"/>
  <c r="E69"/>
  <c r="V69" s="1"/>
  <c r="G73"/>
  <c r="AN73" s="1"/>
  <c r="H73"/>
  <c r="Y73" s="1"/>
  <c r="K8" i="7" s="1"/>
  <c r="C62" i="5"/>
  <c r="T62" s="1"/>
  <c r="H67"/>
  <c r="Y67" s="1"/>
  <c r="K40" i="7" s="1"/>
  <c r="H62" i="5"/>
  <c r="Q62" s="1"/>
  <c r="E37" i="7" s="1"/>
  <c r="C60" i="3"/>
  <c r="C74" i="5" s="1"/>
  <c r="L74" s="1"/>
  <c r="C63" i="3"/>
  <c r="C77" i="5" s="1"/>
  <c r="T77" s="1"/>
  <c r="F76"/>
  <c r="O76" s="1"/>
  <c r="E78"/>
  <c r="N78" s="1"/>
  <c r="F74"/>
  <c r="O74" s="1"/>
  <c r="E74"/>
  <c r="N74" s="1"/>
  <c r="AK74"/>
  <c r="AE74"/>
  <c r="Q27" i="7" s="1"/>
  <c r="M74" i="5"/>
  <c r="G74"/>
  <c r="AN74" s="1"/>
  <c r="G76"/>
  <c r="P76" s="1"/>
  <c r="G69"/>
  <c r="X69" s="1"/>
  <c r="G77"/>
  <c r="X77" s="1"/>
  <c r="E77"/>
  <c r="N77" s="1"/>
  <c r="H78"/>
  <c r="B42" i="7" s="1"/>
  <c r="E76" i="5"/>
  <c r="N76" s="1"/>
  <c r="H60"/>
  <c r="B5" i="7" s="1"/>
  <c r="G60" i="5"/>
  <c r="AN60" s="1"/>
  <c r="AF60"/>
  <c r="R12" i="7" s="1"/>
  <c r="AG74" i="5"/>
  <c r="S27" i="7" s="1"/>
  <c r="AF74" i="5"/>
  <c r="R27" i="7" s="1"/>
  <c r="AF67" i="5"/>
  <c r="R20" i="7" s="1"/>
  <c r="O67" i="5"/>
  <c r="H71"/>
  <c r="D71"/>
  <c r="U71" s="1"/>
  <c r="D73"/>
  <c r="M73" s="1"/>
  <c r="G67"/>
  <c r="P67" s="1"/>
  <c r="D62"/>
  <c r="U62" s="1"/>
  <c r="AM67"/>
  <c r="C57" i="3"/>
  <c r="C71" i="5" s="1"/>
  <c r="L71" s="1"/>
  <c r="C53" i="3"/>
  <c r="C67" i="5" s="1"/>
  <c r="AJ67" s="1"/>
  <c r="D67"/>
  <c r="M67" s="1"/>
  <c r="AD73"/>
  <c r="P45" i="7" s="1"/>
  <c r="I61"/>
  <c r="H61"/>
  <c r="I57"/>
  <c r="H57"/>
  <c r="D18"/>
  <c r="X44"/>
  <c r="D9"/>
  <c r="X48"/>
  <c r="D10"/>
  <c r="X14"/>
  <c r="J51"/>
  <c r="AA35" i="5"/>
  <c r="M22" i="7" s="1"/>
  <c r="J20"/>
  <c r="AA41" i="5"/>
  <c r="M16" i="7" s="1"/>
  <c r="J23"/>
  <c r="AA47" i="5"/>
  <c r="M49" i="7" s="1"/>
  <c r="D21"/>
  <c r="X52"/>
  <c r="D30"/>
  <c r="X16"/>
  <c r="J6"/>
  <c r="AA69" i="5"/>
  <c r="M41" i="7" s="1"/>
  <c r="J49"/>
  <c r="AA78" i="5"/>
  <c r="M11" i="7" s="1"/>
  <c r="D24"/>
  <c r="X33"/>
  <c r="D35"/>
  <c r="X34"/>
  <c r="J46"/>
  <c r="AA77" i="5"/>
  <c r="M10" i="7" s="1"/>
  <c r="J41"/>
  <c r="AA43" i="5"/>
  <c r="M13" i="7" s="1"/>
  <c r="J24"/>
  <c r="AA48" i="5"/>
  <c r="M40" i="7" s="1"/>
  <c r="D37"/>
  <c r="X10"/>
  <c r="J9"/>
  <c r="AA66" i="5"/>
  <c r="M46" i="7" s="1"/>
  <c r="J21"/>
  <c r="AA75" i="5"/>
  <c r="M50" i="7" s="1"/>
  <c r="J43"/>
  <c r="AA38" i="5"/>
  <c r="M3" i="7" s="1"/>
  <c r="D42"/>
  <c r="X30"/>
  <c r="D40"/>
  <c r="X51"/>
  <c r="J28"/>
  <c r="AA37" i="5"/>
  <c r="M32" i="7" s="1"/>
  <c r="J13"/>
  <c r="AA42" i="5"/>
  <c r="M43" i="7" s="1"/>
  <c r="D16"/>
  <c r="X35"/>
  <c r="D22"/>
  <c r="X28"/>
  <c r="D14"/>
  <c r="X22"/>
  <c r="D7"/>
  <c r="X31"/>
  <c r="D17"/>
  <c r="X18"/>
  <c r="D23"/>
  <c r="X19"/>
  <c r="D32"/>
  <c r="X36"/>
  <c r="D47"/>
  <c r="X24"/>
  <c r="D46"/>
  <c r="X41"/>
  <c r="D38"/>
  <c r="X46"/>
  <c r="D45"/>
  <c r="X27"/>
  <c r="D4"/>
  <c r="X25"/>
  <c r="D41"/>
  <c r="X38"/>
  <c r="J33"/>
  <c r="AA40" i="5"/>
  <c r="M31" i="7" s="1"/>
  <c r="D6"/>
  <c r="X7"/>
  <c r="J42"/>
  <c r="AA45" i="5"/>
  <c r="M35" i="7" s="1"/>
  <c r="D20"/>
  <c r="X43"/>
  <c r="J2"/>
  <c r="AA63" i="5"/>
  <c r="M24" i="7" s="1"/>
  <c r="J4"/>
  <c r="AA72" i="5"/>
  <c r="M47" i="7" s="1"/>
  <c r="J36"/>
  <c r="AA34" i="5"/>
  <c r="M14" i="7" s="1"/>
  <c r="J39"/>
  <c r="AA44" i="5"/>
  <c r="M8" i="7" s="1"/>
  <c r="G8" i="3"/>
  <c r="F8"/>
  <c r="E73" i="5"/>
  <c r="V73" s="1"/>
  <c r="D69"/>
  <c r="C55" i="3"/>
  <c r="C69" i="5" s="1"/>
  <c r="AB69"/>
  <c r="N41" i="7" s="1"/>
  <c r="D78" i="5"/>
  <c r="AK77"/>
  <c r="O73"/>
  <c r="AM62"/>
  <c r="AM73"/>
  <c r="O62"/>
  <c r="AF76"/>
  <c r="R9" i="7" s="1"/>
  <c r="F71" i="5"/>
  <c r="AE71"/>
  <c r="Q44" i="7" s="1"/>
  <c r="E62" i="5"/>
  <c r="AB76"/>
  <c r="N9" i="7" s="1"/>
  <c r="G62" i="5"/>
  <c r="H5" i="3"/>
  <c r="H69" i="5"/>
  <c r="AC40"/>
  <c r="O31" i="7" s="1"/>
  <c r="AF40" i="5"/>
  <c r="R31" i="7" s="1"/>
  <c r="AD35" i="5"/>
  <c r="P22" i="7" s="1"/>
  <c r="AF35" i="5"/>
  <c r="R22" i="7" s="1"/>
  <c r="AF38" i="5"/>
  <c r="R3" i="7" s="1"/>
  <c r="AF43" i="5"/>
  <c r="R13" i="7" s="1"/>
  <c r="AG45" i="5"/>
  <c r="S35" i="7" s="1"/>
  <c r="AE70" i="5"/>
  <c r="Q39" i="7" s="1"/>
  <c r="AD41" i="5"/>
  <c r="P16" i="7" s="1"/>
  <c r="AG43" i="5"/>
  <c r="S13" i="7" s="1"/>
  <c r="AG63" i="5"/>
  <c r="S24" i="7" s="1"/>
  <c r="AD68" i="5"/>
  <c r="P7" i="7" s="1"/>
  <c r="AC70" i="5"/>
  <c r="O39" i="7" s="1"/>
  <c r="AB40" i="5"/>
  <c r="N31" i="7" s="1"/>
  <c r="AC38" i="5"/>
  <c r="O3" i="7" s="1"/>
  <c r="AB41" i="5"/>
  <c r="N16" i="7" s="1"/>
  <c r="AF41" i="5"/>
  <c r="R16" i="7" s="1"/>
  <c r="AE41" i="5"/>
  <c r="Q16" i="7" s="1"/>
  <c r="AE35" i="5"/>
  <c r="Q22" i="7" s="1"/>
  <c r="AE38" i="5"/>
  <c r="Q3" i="7" s="1"/>
  <c r="AE63" i="5"/>
  <c r="Q24" i="7" s="1"/>
  <c r="AC35" i="5"/>
  <c r="O22" i="7" s="1"/>
  <c r="AG40" i="5"/>
  <c r="S31" i="7" s="1"/>
  <c r="AB43" i="5"/>
  <c r="N13" i="7" s="1"/>
  <c r="AD63" i="5"/>
  <c r="P24" i="7" s="1"/>
  <c r="AG70" i="5"/>
  <c r="S39" i="7" s="1"/>
  <c r="AF63" i="5"/>
  <c r="R24" i="7" s="1"/>
  <c r="AC68" i="5"/>
  <c r="O7" i="7" s="1"/>
  <c r="AD43" i="5"/>
  <c r="P13" i="7" s="1"/>
  <c r="AG34" i="5"/>
  <c r="S14" i="7" s="1"/>
  <c r="AC41" i="5"/>
  <c r="O16" i="7" s="1"/>
  <c r="AB70" i="5"/>
  <c r="N39" i="7" s="1"/>
  <c r="AB68" i="5"/>
  <c r="N7" i="7" s="1"/>
  <c r="AD40" i="5"/>
  <c r="P31" i="7" s="1"/>
  <c r="AC34" i="5"/>
  <c r="O14" i="7" s="1"/>
  <c r="AF45" i="5"/>
  <c r="R35" i="7" s="1"/>
  <c r="AC45" i="5"/>
  <c r="O35" i="7" s="1"/>
  <c r="AG35" i="5"/>
  <c r="S22" i="7" s="1"/>
  <c r="AB38" i="5"/>
  <c r="N3" i="7" s="1"/>
  <c r="AE45" i="5"/>
  <c r="Q35" i="7" s="1"/>
  <c r="AE68" i="5"/>
  <c r="Q7" i="7" s="1"/>
  <c r="AG38" i="5"/>
  <c r="S3" i="7" s="1"/>
  <c r="AG41" i="5"/>
  <c r="S16" i="7" s="1"/>
  <c r="AF34" i="5"/>
  <c r="R14" i="7" s="1"/>
  <c r="AG68" i="5"/>
  <c r="S7" i="7" s="1"/>
  <c r="AD70" i="5"/>
  <c r="P39" i="7" s="1"/>
  <c r="AC63" i="5"/>
  <c r="O24" i="7" s="1"/>
  <c r="AE40" i="5"/>
  <c r="Q31" i="7" s="1"/>
  <c r="AD34" i="5"/>
  <c r="P14" i="7" s="1"/>
  <c r="AB63" i="5"/>
  <c r="N24" i="7" s="1"/>
  <c r="AB35" i="5"/>
  <c r="N22" i="7" s="1"/>
  <c r="AB45" i="5"/>
  <c r="N35" i="7" s="1"/>
  <c r="AC43" i="5"/>
  <c r="O13" i="7" s="1"/>
  <c r="AE34" i="5"/>
  <c r="Q14" i="7" s="1"/>
  <c r="V71" i="5"/>
  <c r="T78"/>
  <c r="AJ78"/>
  <c r="W69"/>
  <c r="X71"/>
  <c r="V67"/>
  <c r="AL67"/>
  <c r="F22" i="4"/>
  <c r="O69" i="5"/>
  <c r="N71"/>
  <c r="H21" i="4"/>
  <c r="H27"/>
  <c r="L78" i="5"/>
  <c r="H23" i="4"/>
  <c r="D22"/>
  <c r="G25"/>
  <c r="D20"/>
  <c r="N67" i="5"/>
  <c r="F68"/>
  <c r="AM68" s="1"/>
  <c r="C68"/>
  <c r="AJ68" s="1"/>
  <c r="D68"/>
  <c r="G68"/>
  <c r="E68"/>
  <c r="AL68" s="1"/>
  <c r="H68"/>
  <c r="E65"/>
  <c r="H65"/>
  <c r="D65"/>
  <c r="G65"/>
  <c r="F65"/>
  <c r="C65"/>
  <c r="E70"/>
  <c r="AL70" s="1"/>
  <c r="H70"/>
  <c r="H62" i="7" s="1"/>
  <c r="D70" i="5"/>
  <c r="AK70" s="1"/>
  <c r="G70"/>
  <c r="AN70" s="1"/>
  <c r="F70"/>
  <c r="AM70" s="1"/>
  <c r="C70"/>
  <c r="AJ70" s="1"/>
  <c r="E63"/>
  <c r="AL63" s="1"/>
  <c r="H63"/>
  <c r="G63"/>
  <c r="AN63" s="1"/>
  <c r="F63"/>
  <c r="AM63" s="1"/>
  <c r="C63"/>
  <c r="AJ63" s="1"/>
  <c r="D63"/>
  <c r="AK63" s="1"/>
  <c r="C5" i="3"/>
  <c r="C20" i="4"/>
  <c r="F25"/>
  <c r="D75" i="5"/>
  <c r="G75"/>
  <c r="F75"/>
  <c r="C61" i="3"/>
  <c r="C75" i="5" s="1"/>
  <c r="E75"/>
  <c r="H75"/>
  <c r="D66"/>
  <c r="G66"/>
  <c r="F66"/>
  <c r="C52" i="3"/>
  <c r="C66" i="5" s="1"/>
  <c r="E66"/>
  <c r="H66"/>
  <c r="AB64"/>
  <c r="N51" i="7" s="1"/>
  <c r="D64" i="5"/>
  <c r="G64"/>
  <c r="F64"/>
  <c r="AM64" s="1"/>
  <c r="C50" i="3"/>
  <c r="C64" i="5" s="1"/>
  <c r="E64"/>
  <c r="H64"/>
  <c r="E84"/>
  <c r="H84"/>
  <c r="D84"/>
  <c r="G84"/>
  <c r="F84"/>
  <c r="C70" i="3"/>
  <c r="C84" i="5" s="1"/>
  <c r="AF61"/>
  <c r="R48" i="7" s="1"/>
  <c r="C61" i="5"/>
  <c r="F61"/>
  <c r="E61"/>
  <c r="AL61" s="1"/>
  <c r="D61"/>
  <c r="H61"/>
  <c r="G61"/>
  <c r="AN61" s="1"/>
  <c r="F72"/>
  <c r="C72"/>
  <c r="E72"/>
  <c r="H72"/>
  <c r="D72"/>
  <c r="G72"/>
  <c r="G22" i="4"/>
  <c r="H20"/>
  <c r="G23"/>
  <c r="E20"/>
  <c r="D24"/>
  <c r="D27"/>
  <c r="F23"/>
  <c r="C25"/>
  <c r="AD84" i="5"/>
  <c r="P34" i="7" s="1"/>
  <c r="D46" i="5"/>
  <c r="G46"/>
  <c r="F46"/>
  <c r="AM46" s="1"/>
  <c r="C46"/>
  <c r="E46"/>
  <c r="H46"/>
  <c r="F25" i="3"/>
  <c r="F43" i="5" s="1"/>
  <c r="AM43" s="1"/>
  <c r="C25" i="3"/>
  <c r="C43" i="5" s="1"/>
  <c r="AJ43" s="1"/>
  <c r="E25" i="3"/>
  <c r="E43" i="5" s="1"/>
  <c r="AL43" s="1"/>
  <c r="H25" i="3"/>
  <c r="H43" i="5" s="1"/>
  <c r="H71" i="7" s="1"/>
  <c r="D25" i="3"/>
  <c r="D43" i="5" s="1"/>
  <c r="AK43" s="1"/>
  <c r="G25" i="3"/>
  <c r="G43" i="5" s="1"/>
  <c r="AN43" s="1"/>
  <c r="F40"/>
  <c r="AM40" s="1"/>
  <c r="C40"/>
  <c r="AJ40" s="1"/>
  <c r="E40"/>
  <c r="AL40" s="1"/>
  <c r="H40"/>
  <c r="H68" i="7" s="1"/>
  <c r="D40" i="5"/>
  <c r="AK40" s="1"/>
  <c r="G40"/>
  <c r="AN40" s="1"/>
  <c r="D37"/>
  <c r="G37"/>
  <c r="AG37"/>
  <c r="S32" i="7" s="1"/>
  <c r="F37" i="5"/>
  <c r="C37"/>
  <c r="E37"/>
  <c r="AL37" s="1"/>
  <c r="H37"/>
  <c r="F35"/>
  <c r="AM35" s="1"/>
  <c r="C35"/>
  <c r="AJ35" s="1"/>
  <c r="E35"/>
  <c r="AL35" s="1"/>
  <c r="H35"/>
  <c r="D35"/>
  <c r="AK35" s="1"/>
  <c r="G35"/>
  <c r="AN35" s="1"/>
  <c r="AE47"/>
  <c r="Q49" i="7" s="1"/>
  <c r="D48" i="5"/>
  <c r="G48"/>
  <c r="F48"/>
  <c r="AM48" s="1"/>
  <c r="C48"/>
  <c r="E48"/>
  <c r="H48"/>
  <c r="D44"/>
  <c r="G44"/>
  <c r="AG44"/>
  <c r="S8" i="7" s="1"/>
  <c r="F44" i="5"/>
  <c r="C44"/>
  <c r="E44"/>
  <c r="AL44" s="1"/>
  <c r="H44"/>
  <c r="D3" i="3"/>
  <c r="G3"/>
  <c r="C2"/>
  <c r="F2"/>
  <c r="F3"/>
  <c r="C3"/>
  <c r="E2"/>
  <c r="H2"/>
  <c r="E3"/>
  <c r="H3"/>
  <c r="D2"/>
  <c r="G2"/>
  <c r="D47" i="5"/>
  <c r="G47"/>
  <c r="AN47" s="1"/>
  <c r="F47"/>
  <c r="C47"/>
  <c r="E47"/>
  <c r="AL47" s="1"/>
  <c r="H47"/>
  <c r="D41"/>
  <c r="AK41" s="1"/>
  <c r="G41"/>
  <c r="AN41" s="1"/>
  <c r="F41"/>
  <c r="AM41" s="1"/>
  <c r="C41"/>
  <c r="AJ41" s="1"/>
  <c r="E41"/>
  <c r="AL41" s="1"/>
  <c r="H41"/>
  <c r="C8" i="3"/>
  <c r="E34" i="5"/>
  <c r="AL34" s="1"/>
  <c r="D34"/>
  <c r="AK34" s="1"/>
  <c r="G34"/>
  <c r="AN34" s="1"/>
  <c r="H34"/>
  <c r="F34"/>
  <c r="AM34" s="1"/>
  <c r="E38"/>
  <c r="AL38" s="1"/>
  <c r="H38"/>
  <c r="D38"/>
  <c r="AK38" s="1"/>
  <c r="G38"/>
  <c r="AN38" s="1"/>
  <c r="F38"/>
  <c r="AM38" s="1"/>
  <c r="C38"/>
  <c r="AJ38" s="1"/>
  <c r="AB36"/>
  <c r="N4" i="7" s="1"/>
  <c r="F36" i="5"/>
  <c r="C36"/>
  <c r="E36"/>
  <c r="AL36" s="1"/>
  <c r="H36"/>
  <c r="D36"/>
  <c r="G36"/>
  <c r="AN36" s="1"/>
  <c r="E41" i="3"/>
  <c r="E59" i="5" s="1"/>
  <c r="H41" i="3"/>
  <c r="H59" i="5" s="1"/>
  <c r="H76" i="7" s="1"/>
  <c r="D41" i="3"/>
  <c r="D59" i="5" s="1"/>
  <c r="G41" i="3"/>
  <c r="G59" i="5" s="1"/>
  <c r="AG59"/>
  <c r="S33" i="7" s="1"/>
  <c r="F41" i="3"/>
  <c r="F59" i="5" s="1"/>
  <c r="C41" i="3"/>
  <c r="C59" i="5" s="1"/>
  <c r="E24" i="3"/>
  <c r="E42" i="5" s="1"/>
  <c r="H24" i="3"/>
  <c r="H42" i="5" s="1"/>
  <c r="D24" i="3"/>
  <c r="D42" i="5" s="1"/>
  <c r="G24" i="3"/>
  <c r="G42" i="5" s="1"/>
  <c r="AG42"/>
  <c r="S43" i="7" s="1"/>
  <c r="F24" i="3"/>
  <c r="F42" i="5" s="1"/>
  <c r="C24" i="3"/>
  <c r="C42" i="5" s="1"/>
  <c r="D27" i="3"/>
  <c r="D45" i="5" s="1"/>
  <c r="AK45" s="1"/>
  <c r="G27" i="3"/>
  <c r="G45" i="5" s="1"/>
  <c r="AN45" s="1"/>
  <c r="F27" i="3"/>
  <c r="F45" i="5" s="1"/>
  <c r="AM45" s="1"/>
  <c r="C27" i="3"/>
  <c r="C45" i="5" s="1"/>
  <c r="AJ45" s="1"/>
  <c r="E27" i="3"/>
  <c r="E45" i="5" s="1"/>
  <c r="AL45" s="1"/>
  <c r="H27" i="3"/>
  <c r="H45" i="5" s="1"/>
  <c r="F21" i="3"/>
  <c r="F39" i="5" s="1"/>
  <c r="C21" i="3"/>
  <c r="C39" i="5" s="1"/>
  <c r="E21" i="3"/>
  <c r="E39" i="5" s="1"/>
  <c r="H21" i="3"/>
  <c r="H39" i="5" s="1"/>
  <c r="D21" i="3"/>
  <c r="D39" i="5" s="1"/>
  <c r="G21" i="3"/>
  <c r="G39" i="5" s="1"/>
  <c r="AF66"/>
  <c r="R46" i="7" s="1"/>
  <c r="D21" i="4"/>
  <c r="H22"/>
  <c r="H25"/>
  <c r="G21"/>
  <c r="D23"/>
  <c r="G24"/>
  <c r="D26"/>
  <c r="G27"/>
  <c r="C21"/>
  <c r="C24"/>
  <c r="C27"/>
  <c r="C22"/>
  <c r="F26"/>
  <c r="H26"/>
  <c r="D25"/>
  <c r="G26"/>
  <c r="F21"/>
  <c r="C23"/>
  <c r="F24"/>
  <c r="C26"/>
  <c r="F27"/>
  <c r="H8" i="3"/>
  <c r="E8"/>
  <c r="F7"/>
  <c r="C7"/>
  <c r="D7"/>
  <c r="E7"/>
  <c r="H7"/>
  <c r="G7"/>
  <c r="E9"/>
  <c r="H9"/>
  <c r="C9"/>
  <c r="D9"/>
  <c r="G9"/>
  <c r="F9"/>
  <c r="E4"/>
  <c r="H4"/>
  <c r="C4"/>
  <c r="D4"/>
  <c r="G4"/>
  <c r="F4"/>
  <c r="E6"/>
  <c r="H6"/>
  <c r="D6"/>
  <c r="G6"/>
  <c r="F6"/>
  <c r="C6"/>
  <c r="T52" i="5" l="1"/>
  <c r="L52"/>
  <c r="L53"/>
  <c r="T53"/>
  <c r="P58"/>
  <c r="AN58"/>
  <c r="Y77"/>
  <c r="K46" i="7" s="1"/>
  <c r="L57" i="5"/>
  <c r="AM78"/>
  <c r="B35" i="7"/>
  <c r="W78" i="5"/>
  <c r="AO77"/>
  <c r="AB24" i="7" s="1"/>
  <c r="AK76" i="5"/>
  <c r="Q74"/>
  <c r="I83" i="7" s="1"/>
  <c r="U71" s="1"/>
  <c r="AJ57" i="5"/>
  <c r="M76"/>
  <c r="AM60"/>
  <c r="M75" i="7"/>
  <c r="AL71" i="5"/>
  <c r="O60"/>
  <c r="AD76"/>
  <c r="P9" i="7" s="1"/>
  <c r="K93"/>
  <c r="M93"/>
  <c r="L54" i="5"/>
  <c r="T54"/>
  <c r="AJ54"/>
  <c r="AC36"/>
  <c r="O4" i="7" s="1"/>
  <c r="AB72" i="5"/>
  <c r="N47" i="7" s="1"/>
  <c r="AC75" i="5"/>
  <c r="O50" i="7" s="1"/>
  <c r="AF64" i="5"/>
  <c r="R51" i="7" s="1"/>
  <c r="AD64" i="5"/>
  <c r="P51" i="7" s="1"/>
  <c r="AE46" i="5"/>
  <c r="Q36" i="7" s="1"/>
  <c r="AF47" i="5"/>
  <c r="R49" i="7" s="1"/>
  <c r="AE42" i="5"/>
  <c r="Q43" i="7" s="1"/>
  <c r="AE36" i="5"/>
  <c r="Q4" i="7" s="1"/>
  <c r="AF42" i="5"/>
  <c r="R43" i="7" s="1"/>
  <c r="AB59" i="5"/>
  <c r="N33" i="7" s="1"/>
  <c r="AD39" i="5"/>
  <c r="P2" i="7" s="1"/>
  <c r="AB84" i="5"/>
  <c r="N34" i="7" s="1"/>
  <c r="AD72" i="5"/>
  <c r="P47" i="7" s="1"/>
  <c r="AG64" i="5"/>
  <c r="S51" i="7" s="1"/>
  <c r="AC59" i="5"/>
  <c r="O33" i="7" s="1"/>
  <c r="AE66" i="5"/>
  <c r="Q46" i="7" s="1"/>
  <c r="AB47" i="5"/>
  <c r="N49" i="7" s="1"/>
  <c r="AF36" i="5"/>
  <c r="R4" i="7" s="1"/>
  <c r="AB44" i="5"/>
  <c r="N8" i="7" s="1"/>
  <c r="AE44" i="5"/>
  <c r="Q8" i="7" s="1"/>
  <c r="AC48" i="5"/>
  <c r="O40" i="7" s="1"/>
  <c r="AF84" i="5"/>
  <c r="R34" i="7" s="1"/>
  <c r="AB65" i="5"/>
  <c r="N15" i="7" s="1"/>
  <c r="AB75" i="5"/>
  <c r="N50" i="7" s="1"/>
  <c r="AC64" i="5"/>
  <c r="O51" i="7" s="1"/>
  <c r="AG48" i="5"/>
  <c r="S40" i="7" s="1"/>
  <c r="AC78" i="5"/>
  <c r="O11" i="7" s="1"/>
  <c r="AG78" i="5"/>
  <c r="S11" i="7" s="1"/>
  <c r="AC77" i="5"/>
  <c r="O10" i="7" s="1"/>
  <c r="AE77" i="5"/>
  <c r="Q10" i="7" s="1"/>
  <c r="AC69" i="5"/>
  <c r="O41" i="7" s="1"/>
  <c r="AF77" i="5"/>
  <c r="R10" i="7" s="1"/>
  <c r="AF71" i="5"/>
  <c r="R44" i="7" s="1"/>
  <c r="AB78" i="5"/>
  <c r="N11" i="7" s="1"/>
  <c r="AB48" i="5"/>
  <c r="N40" i="7" s="1"/>
  <c r="AB46" i="5"/>
  <c r="N36" i="7" s="1"/>
  <c r="AD59" i="5"/>
  <c r="P33" i="7" s="1"/>
  <c r="AG84" i="5"/>
  <c r="S34" i="7" s="1"/>
  <c r="AC66" i="5"/>
  <c r="O46" i="7" s="1"/>
  <c r="AG75" i="5"/>
  <c r="S50" i="7" s="1"/>
  <c r="AG65" i="5"/>
  <c r="S15" i="7" s="1"/>
  <c r="AE48" i="5"/>
  <c r="Q40" i="7" s="1"/>
  <c r="AC37" i="5"/>
  <c r="O32" i="7" s="1"/>
  <c r="AC42" i="5"/>
  <c r="O43" i="7" s="1"/>
  <c r="AF59" i="5"/>
  <c r="R33" i="7" s="1"/>
  <c r="AC39" i="5"/>
  <c r="O2" i="7" s="1"/>
  <c r="AF72" i="5"/>
  <c r="R47" i="7" s="1"/>
  <c r="AD66" i="5"/>
  <c r="P46" i="7" s="1"/>
  <c r="AG61" i="5"/>
  <c r="S48" i="7" s="1"/>
  <c r="AE72" i="5"/>
  <c r="Q47" i="7" s="1"/>
  <c r="AD48" i="5"/>
  <c r="P40" i="7" s="1"/>
  <c r="AD42" i="5"/>
  <c r="P43" i="7" s="1"/>
  <c r="AD36" i="5"/>
  <c r="P4" i="7" s="1"/>
  <c r="AF44" i="5"/>
  <c r="R8" i="7" s="1"/>
  <c r="AD44" i="5"/>
  <c r="P8" i="7" s="1"/>
  <c r="AG47" i="5"/>
  <c r="S49" i="7" s="1"/>
  <c r="AG36" i="5"/>
  <c r="S4" i="7" s="1"/>
  <c r="AD46" i="5"/>
  <c r="P36" i="7" s="1"/>
  <c r="AC84" i="5"/>
  <c r="O34" i="7" s="1"/>
  <c r="AB66" i="5"/>
  <c r="N46" i="7" s="1"/>
  <c r="AE59" i="5"/>
  <c r="Q33" i="7" s="1"/>
  <c r="AF65" i="5"/>
  <c r="R15" i="7" s="1"/>
  <c r="AD75" i="5"/>
  <c r="P50" i="7" s="1"/>
  <c r="AD65" i="5"/>
  <c r="P15" i="7" s="1"/>
  <c r="AE84" i="5"/>
  <c r="Q34" i="7" s="1"/>
  <c r="AE61" i="5"/>
  <c r="Q48" i="7" s="1"/>
  <c r="AF46" i="5"/>
  <c r="R36" i="7" s="1"/>
  <c r="AE39" i="5"/>
  <c r="Q2" i="7" s="1"/>
  <c r="AE76" i="5"/>
  <c r="Q9" i="7" s="1"/>
  <c r="AF78" i="5"/>
  <c r="R11" i="7" s="1"/>
  <c r="AD71" i="5"/>
  <c r="P44" i="7" s="1"/>
  <c r="AG69" i="5"/>
  <c r="S41" i="7" s="1"/>
  <c r="AE69" i="5"/>
  <c r="Q41" i="7" s="1"/>
  <c r="AG71" i="5"/>
  <c r="S44" i="7" s="1"/>
  <c r="AB71" i="5"/>
  <c r="N44" i="7" s="1"/>
  <c r="AB77" i="5"/>
  <c r="N10" i="7" s="1"/>
  <c r="AG72" i="5"/>
  <c r="S47" i="7" s="1"/>
  <c r="AC71" i="5"/>
  <c r="O44" i="7" s="1"/>
  <c r="AB37" i="5"/>
  <c r="N32" i="7" s="1"/>
  <c r="AB42" i="5"/>
  <c r="N43" i="7" s="1"/>
  <c r="M92"/>
  <c r="K92"/>
  <c r="AC44" i="5"/>
  <c r="O8" i="7" s="1"/>
  <c r="AC72" i="5"/>
  <c r="O47" i="7" s="1"/>
  <c r="AD61" i="5"/>
  <c r="P48" i="7" s="1"/>
  <c r="AE65" i="5"/>
  <c r="Q15" i="7" s="1"/>
  <c r="AG46" i="5"/>
  <c r="S36" i="7" s="1"/>
  <c r="AG39" i="5"/>
  <c r="S2" i="7" s="1"/>
  <c r="AF39" i="5"/>
  <c r="R2" i="7" s="1"/>
  <c r="AB61" i="5"/>
  <c r="N48" i="7" s="1"/>
  <c r="AF75" i="5"/>
  <c r="R50" i="7" s="1"/>
  <c r="AC65" i="5"/>
  <c r="O15" i="7" s="1"/>
  <c r="AE75" i="5"/>
  <c r="Q50" i="7" s="1"/>
  <c r="AC46" i="5"/>
  <c r="O36" i="7" s="1"/>
  <c r="AF37" i="5"/>
  <c r="R32" i="7" s="1"/>
  <c r="AF48" i="5"/>
  <c r="R40" i="7" s="1"/>
  <c r="AD47" i="5"/>
  <c r="P49" i="7" s="1"/>
  <c r="AD37" i="5"/>
  <c r="P32" i="7" s="1"/>
  <c r="AB39" i="5"/>
  <c r="N2" i="7" s="1"/>
  <c r="AC47" i="5"/>
  <c r="O49" i="7" s="1"/>
  <c r="AC61" i="5"/>
  <c r="O48" i="7" s="1"/>
  <c r="AG66" i="5"/>
  <c r="S46" i="7" s="1"/>
  <c r="AE37" i="5"/>
  <c r="Q32" i="7" s="1"/>
  <c r="AE64" i="5"/>
  <c r="Q51" i="7" s="1"/>
  <c r="AG76" i="5"/>
  <c r="S9" i="7" s="1"/>
  <c r="AD77" i="5"/>
  <c r="P10" i="7" s="1"/>
  <c r="AD78" i="5"/>
  <c r="P11" i="7" s="1"/>
  <c r="AG77" i="5"/>
  <c r="S10" i="7" s="1"/>
  <c r="AC76" i="5"/>
  <c r="O9" i="7" s="1"/>
  <c r="AD69" i="5"/>
  <c r="P41" i="7" s="1"/>
  <c r="AF69" i="5"/>
  <c r="R41" i="7" s="1"/>
  <c r="AE78" i="5"/>
  <c r="Q11" i="7" s="1"/>
  <c r="G51" i="5"/>
  <c r="G19"/>
  <c r="P19"/>
  <c r="T55"/>
  <c r="AJ55"/>
  <c r="L55"/>
  <c r="Q55"/>
  <c r="V19" i="7"/>
  <c r="B47"/>
  <c r="AO55" i="5"/>
  <c r="AB38" i="7" s="1"/>
  <c r="H88"/>
  <c r="Y55" i="5"/>
  <c r="K29" i="7" s="1"/>
  <c r="U55" i="5"/>
  <c r="M55"/>
  <c r="AK55"/>
  <c r="O54"/>
  <c r="AM54"/>
  <c r="W54"/>
  <c r="N49"/>
  <c r="AL49"/>
  <c r="V49"/>
  <c r="Q50"/>
  <c r="B17" i="7"/>
  <c r="V45"/>
  <c r="AO50" i="5"/>
  <c r="AB14" i="7" s="1"/>
  <c r="Y50" i="5"/>
  <c r="K18" i="7" s="1"/>
  <c r="O58" i="5"/>
  <c r="W58"/>
  <c r="AM58"/>
  <c r="N57"/>
  <c r="V57"/>
  <c r="AL57"/>
  <c r="N56"/>
  <c r="V56"/>
  <c r="AL56"/>
  <c r="X55"/>
  <c r="AN55"/>
  <c r="P55"/>
  <c r="U52"/>
  <c r="M52"/>
  <c r="AK52"/>
  <c r="N52"/>
  <c r="AL52"/>
  <c r="V52"/>
  <c r="Q53"/>
  <c r="B37" i="7"/>
  <c r="AO53" i="5"/>
  <c r="AB37" i="7" s="1"/>
  <c r="V25"/>
  <c r="Y53" i="5"/>
  <c r="K30" i="7" s="1"/>
  <c r="Q49" i="5"/>
  <c r="H85" i="7"/>
  <c r="V28"/>
  <c r="AO49" i="5"/>
  <c r="AB9" i="7" s="1"/>
  <c r="B6"/>
  <c r="Y49" i="5"/>
  <c r="K12" i="7" s="1"/>
  <c r="U49" i="5"/>
  <c r="M49"/>
  <c r="AK49"/>
  <c r="F51"/>
  <c r="O19"/>
  <c r="F19"/>
  <c r="N54"/>
  <c r="V54"/>
  <c r="AL54"/>
  <c r="O52"/>
  <c r="W52"/>
  <c r="AM52"/>
  <c r="X53"/>
  <c r="AN53"/>
  <c r="P53"/>
  <c r="X50"/>
  <c r="AN50"/>
  <c r="P50"/>
  <c r="L49"/>
  <c r="T49"/>
  <c r="AJ49"/>
  <c r="E39" i="7"/>
  <c r="Y2"/>
  <c r="U56" i="5"/>
  <c r="M56"/>
  <c r="AK56"/>
  <c r="D51"/>
  <c r="D19"/>
  <c r="M19"/>
  <c r="O57"/>
  <c r="W57"/>
  <c r="AM57"/>
  <c r="Q57"/>
  <c r="V50" i="7"/>
  <c r="B15"/>
  <c r="Y57" i="5"/>
  <c r="K19" i="7" s="1"/>
  <c r="AO57" i="5"/>
  <c r="AB6" i="7" s="1"/>
  <c r="H90"/>
  <c r="X56" i="5"/>
  <c r="P56"/>
  <c r="AN56"/>
  <c r="Q56"/>
  <c r="B49" i="7"/>
  <c r="V31"/>
  <c r="AO56" i="5"/>
  <c r="AB47" i="7" s="1"/>
  <c r="Y56" i="5"/>
  <c r="K48" i="7" s="1"/>
  <c r="W56" i="5"/>
  <c r="AM56"/>
  <c r="O56"/>
  <c r="O55"/>
  <c r="W55"/>
  <c r="AM55"/>
  <c r="Y13" i="7"/>
  <c r="E2"/>
  <c r="X52" i="5"/>
  <c r="AN52"/>
  <c r="P52"/>
  <c r="Q52"/>
  <c r="AO52"/>
  <c r="AB28" i="7" s="1"/>
  <c r="V4"/>
  <c r="H86"/>
  <c r="B23"/>
  <c r="Y52" i="5"/>
  <c r="K27" i="7" s="1"/>
  <c r="O53" i="5"/>
  <c r="W53"/>
  <c r="AM53"/>
  <c r="N50"/>
  <c r="AL50"/>
  <c r="V50"/>
  <c r="X49"/>
  <c r="AN49"/>
  <c r="P49"/>
  <c r="Q51"/>
  <c r="Y51"/>
  <c r="K35" i="7" s="1"/>
  <c r="B14"/>
  <c r="AO51" i="5"/>
  <c r="AB11" i="7" s="1"/>
  <c r="N55" i="5"/>
  <c r="V55"/>
  <c r="AL55"/>
  <c r="N53"/>
  <c r="V53"/>
  <c r="AL53"/>
  <c r="W50"/>
  <c r="AM50"/>
  <c r="O50"/>
  <c r="AE60"/>
  <c r="Q12" i="7" s="1"/>
  <c r="AE51" i="5"/>
  <c r="Q5" i="7" s="1"/>
  <c r="AB51" i="5"/>
  <c r="N5" i="7" s="1"/>
  <c r="AF51" i="5"/>
  <c r="R5" i="7" s="1"/>
  <c r="AD51" i="5"/>
  <c r="P5" i="7" s="1"/>
  <c r="AG51" i="5"/>
  <c r="S5" i="7" s="1"/>
  <c r="AC51" i="5"/>
  <c r="O5" i="7" s="1"/>
  <c r="E51" i="5"/>
  <c r="E19"/>
  <c r="N19"/>
  <c r="U58"/>
  <c r="M58"/>
  <c r="AK58"/>
  <c r="N58"/>
  <c r="V58"/>
  <c r="AL58"/>
  <c r="U57"/>
  <c r="M57"/>
  <c r="AK57"/>
  <c r="Y3" i="7"/>
  <c r="E43"/>
  <c r="I89"/>
  <c r="U54" i="5"/>
  <c r="M54"/>
  <c r="AK54"/>
  <c r="Q54"/>
  <c r="H87" i="7"/>
  <c r="V20"/>
  <c r="B39"/>
  <c r="AO54" i="5"/>
  <c r="AB22" i="7" s="1"/>
  <c r="Y54" i="5"/>
  <c r="K37" i="7" s="1"/>
  <c r="C51" i="5"/>
  <c r="V14" i="7" s="1"/>
  <c r="C19" i="5"/>
  <c r="L19"/>
  <c r="T50"/>
  <c r="L50"/>
  <c r="AJ50"/>
  <c r="Q58"/>
  <c r="V10" i="7"/>
  <c r="B12"/>
  <c r="H91"/>
  <c r="Y58" i="5"/>
  <c r="K15" i="7" s="1"/>
  <c r="AO58" i="5"/>
  <c r="AB13" i="7" s="1"/>
  <c r="Y17"/>
  <c r="E49"/>
  <c r="Y49"/>
  <c r="E44"/>
  <c r="X57" i="5"/>
  <c r="AN57"/>
  <c r="P57"/>
  <c r="X54"/>
  <c r="AN54"/>
  <c r="P54"/>
  <c r="U53"/>
  <c r="M53"/>
  <c r="AK53"/>
  <c r="U50"/>
  <c r="AK50"/>
  <c r="M50"/>
  <c r="O49"/>
  <c r="W49"/>
  <c r="AM49"/>
  <c r="T58"/>
  <c r="L58"/>
  <c r="AJ58"/>
  <c r="AO71"/>
  <c r="AB36" i="7" s="1"/>
  <c r="V36"/>
  <c r="P73" i="5"/>
  <c r="T76"/>
  <c r="AJ60"/>
  <c r="Y71"/>
  <c r="K10" i="7" s="1"/>
  <c r="P60" i="5"/>
  <c r="L77"/>
  <c r="AO67"/>
  <c r="AB49" i="7" s="1"/>
  <c r="AN67" i="5"/>
  <c r="Q71"/>
  <c r="I81" i="7" s="1"/>
  <c r="U73" s="1"/>
  <c r="AO74" i="5"/>
  <c r="AB33" i="7" s="1"/>
  <c r="T60" i="5"/>
  <c r="P69"/>
  <c r="Y74"/>
  <c r="K22" i="7" s="1"/>
  <c r="AJ76" i="5"/>
  <c r="B21" i="7"/>
  <c r="V22"/>
  <c r="Q67" i="5"/>
  <c r="I79" i="7" s="1"/>
  <c r="U89" s="1"/>
  <c r="B36"/>
  <c r="Q76" i="5"/>
  <c r="Y23" i="7" s="1"/>
  <c r="AL77" i="5"/>
  <c r="AL78"/>
  <c r="T71"/>
  <c r="H81" i="7"/>
  <c r="M81" s="1"/>
  <c r="B24"/>
  <c r="V42"/>
  <c r="AO78" i="5"/>
  <c r="AB29" i="7" s="1"/>
  <c r="X67" i="5"/>
  <c r="W74"/>
  <c r="V8" i="7"/>
  <c r="V60" i="5"/>
  <c r="Y60"/>
  <c r="K16" i="7" s="1"/>
  <c r="AM77" i="5"/>
  <c r="AN77"/>
  <c r="AK60"/>
  <c r="AJ73"/>
  <c r="V52" i="7"/>
  <c r="P74" i="5"/>
  <c r="M60"/>
  <c r="P78"/>
  <c r="V74"/>
  <c r="T73"/>
  <c r="AO62"/>
  <c r="AB18" i="7" s="1"/>
  <c r="AM76" i="5"/>
  <c r="AK62"/>
  <c r="L62"/>
  <c r="Y10" i="7" s="1"/>
  <c r="W77" i="5"/>
  <c r="AO60"/>
  <c r="AB7" i="7" s="1"/>
  <c r="V77" i="5"/>
  <c r="AN76"/>
  <c r="N60"/>
  <c r="V13" i="7"/>
  <c r="V78" i="5"/>
  <c r="AJ62"/>
  <c r="AJ74"/>
  <c r="Q60"/>
  <c r="Y8" i="7" s="1"/>
  <c r="N69" i="5"/>
  <c r="AL69"/>
  <c r="AC60"/>
  <c r="O12" i="7" s="1"/>
  <c r="AG60" i="5"/>
  <c r="S12" i="7" s="1"/>
  <c r="H77"/>
  <c r="M60" s="1"/>
  <c r="X76" i="5"/>
  <c r="T74"/>
  <c r="Y78"/>
  <c r="K49" i="7" s="1"/>
  <c r="AJ71" i="5"/>
  <c r="AK71"/>
  <c r="AO76"/>
  <c r="AB25" i="7" s="1"/>
  <c r="AN78" i="5"/>
  <c r="M71"/>
  <c r="AO73"/>
  <c r="AB12" i="7" s="1"/>
  <c r="V76" i="5"/>
  <c r="AL74"/>
  <c r="L67"/>
  <c r="X74"/>
  <c r="T67"/>
  <c r="Q73"/>
  <c r="E12" i="7" s="1"/>
  <c r="I78"/>
  <c r="U85" s="1"/>
  <c r="H82"/>
  <c r="M70" s="1"/>
  <c r="Y37"/>
  <c r="V9"/>
  <c r="W76" i="5"/>
  <c r="AL76"/>
  <c r="B10" i="7"/>
  <c r="Y62" i="5"/>
  <c r="K31" i="7" s="1"/>
  <c r="B29"/>
  <c r="H67"/>
  <c r="M67" s="1"/>
  <c r="AJ77" i="5"/>
  <c r="Q78"/>
  <c r="Y16" i="7" s="1"/>
  <c r="V5"/>
  <c r="AM74" i="5"/>
  <c r="V15" i="7"/>
  <c r="X60" i="5"/>
  <c r="X73"/>
  <c r="H84" i="7"/>
  <c r="M65" s="1"/>
  <c r="B40"/>
  <c r="H79"/>
  <c r="M87" s="1"/>
  <c r="H78"/>
  <c r="AB60" i="5"/>
  <c r="N12" i="7" s="1"/>
  <c r="AD60" i="5"/>
  <c r="P12" i="7" s="1"/>
  <c r="AJ46" i="5"/>
  <c r="AK73"/>
  <c r="U67"/>
  <c r="N73"/>
  <c r="AG67"/>
  <c r="S20" i="7" s="1"/>
  <c r="AB67" i="5"/>
  <c r="N20" i="7" s="1"/>
  <c r="AD67" i="5"/>
  <c r="P20" i="7" s="1"/>
  <c r="AK67" i="5"/>
  <c r="AM69"/>
  <c r="AL73"/>
  <c r="N41" i="2"/>
  <c r="AC67" i="5"/>
  <c r="O20" i="7" s="1"/>
  <c r="U73" i="5"/>
  <c r="AN69"/>
  <c r="AE67"/>
  <c r="Q20" i="7" s="1"/>
  <c r="AG73" i="5"/>
  <c r="S45" i="7" s="1"/>
  <c r="AC73" i="5"/>
  <c r="O45" i="7" s="1"/>
  <c r="AB73" i="5"/>
  <c r="N45" i="7" s="1"/>
  <c r="AF73" i="5"/>
  <c r="R45" i="7" s="1"/>
  <c r="AE73" i="5"/>
  <c r="Q45" i="7" s="1"/>
  <c r="H59"/>
  <c r="K61" s="1"/>
  <c r="K88"/>
  <c r="M88"/>
  <c r="K86"/>
  <c r="M86"/>
  <c r="K84"/>
  <c r="M84"/>
  <c r="H63"/>
  <c r="H64"/>
  <c r="H60"/>
  <c r="H69"/>
  <c r="K78"/>
  <c r="M78"/>
  <c r="U91"/>
  <c r="H74"/>
  <c r="H70"/>
  <c r="H75"/>
  <c r="K77"/>
  <c r="M77"/>
  <c r="H73"/>
  <c r="M90"/>
  <c r="K90"/>
  <c r="U90"/>
  <c r="K91"/>
  <c r="M91"/>
  <c r="H72"/>
  <c r="H65"/>
  <c r="H66"/>
  <c r="H58"/>
  <c r="H80"/>
  <c r="AB62" i="5"/>
  <c r="N21" i="7" s="1"/>
  <c r="AD62" i="5"/>
  <c r="P21" i="7" s="1"/>
  <c r="AC62" i="5"/>
  <c r="O21" i="7" s="1"/>
  <c r="AG62" i="5"/>
  <c r="S21" i="7" s="1"/>
  <c r="AE62" i="5"/>
  <c r="Q21" i="7" s="1"/>
  <c r="AF62" i="5"/>
  <c r="R21" i="7" s="1"/>
  <c r="U78" i="5"/>
  <c r="AK78"/>
  <c r="M78"/>
  <c r="U69"/>
  <c r="AK69"/>
  <c r="M69"/>
  <c r="T69"/>
  <c r="AJ69"/>
  <c r="L69"/>
  <c r="M41" i="2"/>
  <c r="X62" i="5"/>
  <c r="AN62"/>
  <c r="P62"/>
  <c r="W71"/>
  <c r="AM71"/>
  <c r="O71"/>
  <c r="AN39"/>
  <c r="AL39"/>
  <c r="AJ42"/>
  <c r="AN42"/>
  <c r="AL42"/>
  <c r="AK36"/>
  <c r="AJ36"/>
  <c r="AJ47"/>
  <c r="AK47"/>
  <c r="AJ44"/>
  <c r="AN44"/>
  <c r="AL48"/>
  <c r="AN48"/>
  <c r="AN71"/>
  <c r="V62"/>
  <c r="N62"/>
  <c r="AL62"/>
  <c r="AK39"/>
  <c r="AJ39"/>
  <c r="AM42"/>
  <c r="AK42"/>
  <c r="AJ59"/>
  <c r="AN59"/>
  <c r="AM36"/>
  <c r="AM47"/>
  <c r="AM44"/>
  <c r="AK44"/>
  <c r="AJ48"/>
  <c r="AK48"/>
  <c r="AM61"/>
  <c r="AO69"/>
  <c r="AB26" i="7" s="1"/>
  <c r="V24"/>
  <c r="B11"/>
  <c r="Y69" i="5"/>
  <c r="K6" i="7" s="1"/>
  <c r="Q69" i="5"/>
  <c r="AM39"/>
  <c r="AM59"/>
  <c r="AK59"/>
  <c r="AJ37"/>
  <c r="AN37"/>
  <c r="AL46"/>
  <c r="AN46"/>
  <c r="AM72"/>
  <c r="AK61"/>
  <c r="AJ61"/>
  <c r="AM84"/>
  <c r="AL64"/>
  <c r="AJ66"/>
  <c r="AK66"/>
  <c r="AJ75"/>
  <c r="AK75"/>
  <c r="AM65"/>
  <c r="AL59"/>
  <c r="AK72"/>
  <c r="AJ72"/>
  <c r="AJ84"/>
  <c r="AK84"/>
  <c r="AL66"/>
  <c r="AN66"/>
  <c r="AL75"/>
  <c r="AN75"/>
  <c r="AJ65"/>
  <c r="AK65"/>
  <c r="AM37"/>
  <c r="AK37"/>
  <c r="AK46"/>
  <c r="AN72"/>
  <c r="AL72"/>
  <c r="AN84"/>
  <c r="AL84"/>
  <c r="AJ64"/>
  <c r="AK64"/>
  <c r="AM66"/>
  <c r="AM75"/>
  <c r="AN65"/>
  <c r="AL65"/>
  <c r="V6" i="7"/>
  <c r="AO65" i="5"/>
  <c r="AB4" i="7" s="1"/>
  <c r="AO39" i="5"/>
  <c r="AB44" i="7" s="1"/>
  <c r="V29"/>
  <c r="AO42" i="5"/>
  <c r="AB34" i="7" s="1"/>
  <c r="V21"/>
  <c r="AO72" i="5"/>
  <c r="AB27" i="7" s="1"/>
  <c r="V17"/>
  <c r="AO36" i="5"/>
  <c r="AB43" i="7" s="1"/>
  <c r="V41"/>
  <c r="AO38" i="5"/>
  <c r="AB15" i="7" s="1"/>
  <c r="V40"/>
  <c r="AO34" i="5"/>
  <c r="AB16" i="7" s="1"/>
  <c r="AO41" i="5"/>
  <c r="AB10" i="7" s="1"/>
  <c r="V39"/>
  <c r="AO47" i="5"/>
  <c r="AB39" i="7" s="1"/>
  <c r="V26"/>
  <c r="AO44" i="5"/>
  <c r="AB41" i="7" s="1"/>
  <c r="V23"/>
  <c r="V33"/>
  <c r="AO46" i="5"/>
  <c r="AB51" i="7" s="1"/>
  <c r="V38"/>
  <c r="AO61" i="5"/>
  <c r="AB17" i="7" s="1"/>
  <c r="V47"/>
  <c r="AO64" i="5"/>
  <c r="AB52" i="7" s="1"/>
  <c r="AO63" i="5"/>
  <c r="AB3" i="7" s="1"/>
  <c r="V7"/>
  <c r="V11"/>
  <c r="AO70" i="5"/>
  <c r="AB21" i="7" s="1"/>
  <c r="V43"/>
  <c r="AO68" i="5"/>
  <c r="AB8" i="7" s="1"/>
  <c r="U68" i="5"/>
  <c r="AK68"/>
  <c r="AO48"/>
  <c r="AB32" i="7" s="1"/>
  <c r="V18"/>
  <c r="AO35" i="5"/>
  <c r="AB48" i="7" s="1"/>
  <c r="V30"/>
  <c r="V37"/>
  <c r="AO84" i="5"/>
  <c r="AB40" i="7" s="1"/>
  <c r="X64" i="5"/>
  <c r="AN64"/>
  <c r="AO45"/>
  <c r="AB31" i="7" s="1"/>
  <c r="V46"/>
  <c r="V35"/>
  <c r="AO59" i="5"/>
  <c r="AB50" i="7" s="1"/>
  <c r="V44"/>
  <c r="AO37" i="5"/>
  <c r="AB46" i="7" s="1"/>
  <c r="V51"/>
  <c r="AO40" i="5"/>
  <c r="AB23" i="7" s="1"/>
  <c r="V32"/>
  <c r="AO43" i="5"/>
  <c r="AB19" i="7" s="1"/>
  <c r="AO66" i="5"/>
  <c r="AB35" i="7" s="1"/>
  <c r="V48"/>
  <c r="AO75" i="5"/>
  <c r="AB42" i="7" s="1"/>
  <c r="V34"/>
  <c r="X68" i="5"/>
  <c r="AN68"/>
  <c r="Y38"/>
  <c r="K43" i="7" s="1"/>
  <c r="B18"/>
  <c r="Q38" i="5"/>
  <c r="L2"/>
  <c r="C34"/>
  <c r="AJ34" s="1"/>
  <c r="O41"/>
  <c r="W41"/>
  <c r="Y47"/>
  <c r="K23" i="7" s="1"/>
  <c r="B44"/>
  <c r="Q47" i="5"/>
  <c r="U35"/>
  <c r="M35"/>
  <c r="X40"/>
  <c r="P40"/>
  <c r="X43"/>
  <c r="P43"/>
  <c r="T63"/>
  <c r="L63"/>
  <c r="W70"/>
  <c r="O70"/>
  <c r="Y70"/>
  <c r="K14" i="7" s="1"/>
  <c r="B19"/>
  <c r="Q70" i="5"/>
  <c r="T65"/>
  <c r="L65"/>
  <c r="U65"/>
  <c r="M65"/>
  <c r="Y68"/>
  <c r="K25" i="7" s="1"/>
  <c r="B7"/>
  <c r="Q68" i="5"/>
  <c r="T38"/>
  <c r="L38"/>
  <c r="M68"/>
  <c r="U38"/>
  <c r="M38"/>
  <c r="W34"/>
  <c r="O34"/>
  <c r="U34"/>
  <c r="M34"/>
  <c r="L41"/>
  <c r="T41"/>
  <c r="M41"/>
  <c r="U41"/>
  <c r="T47"/>
  <c r="L47"/>
  <c r="U47"/>
  <c r="M47"/>
  <c r="X35"/>
  <c r="P35"/>
  <c r="V35"/>
  <c r="N35"/>
  <c r="Y40"/>
  <c r="K33" i="7" s="1"/>
  <c r="B33"/>
  <c r="Q40" i="5"/>
  <c r="W40"/>
  <c r="O40"/>
  <c r="Q43"/>
  <c r="B30" i="7"/>
  <c r="Y43" i="5"/>
  <c r="K41" i="7" s="1"/>
  <c r="W43" i="5"/>
  <c r="O43"/>
  <c r="U63"/>
  <c r="M63"/>
  <c r="X63"/>
  <c r="P63"/>
  <c r="T70"/>
  <c r="L70"/>
  <c r="U70"/>
  <c r="M70"/>
  <c r="X65"/>
  <c r="P65"/>
  <c r="V65"/>
  <c r="N65"/>
  <c r="W68"/>
  <c r="O68"/>
  <c r="W38"/>
  <c r="O38"/>
  <c r="B22" i="7"/>
  <c r="Y34" i="5"/>
  <c r="K36" i="7" s="1"/>
  <c r="Q34" i="5"/>
  <c r="Q41"/>
  <c r="Y41"/>
  <c r="K20" i="7" s="1"/>
  <c r="B8"/>
  <c r="W47" i="5"/>
  <c r="O47"/>
  <c r="T35"/>
  <c r="L35"/>
  <c r="V40"/>
  <c r="N40"/>
  <c r="N43"/>
  <c r="V43"/>
  <c r="Y63"/>
  <c r="K2" i="7" s="1"/>
  <c r="B3"/>
  <c r="Q63" i="5"/>
  <c r="P68"/>
  <c r="X38"/>
  <c r="P38"/>
  <c r="V38"/>
  <c r="N38"/>
  <c r="X34"/>
  <c r="P34"/>
  <c r="V34"/>
  <c r="N34"/>
  <c r="N41"/>
  <c r="V41"/>
  <c r="P41"/>
  <c r="X41"/>
  <c r="V47"/>
  <c r="N47"/>
  <c r="X47"/>
  <c r="P47"/>
  <c r="Y35"/>
  <c r="K51" i="7" s="1"/>
  <c r="B50"/>
  <c r="Q35" i="5"/>
  <c r="W35"/>
  <c r="O35"/>
  <c r="U40"/>
  <c r="M40"/>
  <c r="T40"/>
  <c r="L40"/>
  <c r="U43"/>
  <c r="M43"/>
  <c r="T43"/>
  <c r="L43"/>
  <c r="W63"/>
  <c r="O63"/>
  <c r="V63"/>
  <c r="N63"/>
  <c r="X70"/>
  <c r="P70"/>
  <c r="V70"/>
  <c r="N70"/>
  <c r="W65"/>
  <c r="O65"/>
  <c r="B4" i="7"/>
  <c r="Y65" i="5"/>
  <c r="K5" i="7" s="1"/>
  <c r="Q65" i="5"/>
  <c r="V68"/>
  <c r="N68"/>
  <c r="T68"/>
  <c r="L68"/>
  <c r="N45"/>
  <c r="V45"/>
  <c r="P77"/>
  <c r="X45"/>
  <c r="P45"/>
  <c r="Q45"/>
  <c r="Y45"/>
  <c r="K42" i="7" s="1"/>
  <c r="B48"/>
  <c r="O45" i="5"/>
  <c r="W45"/>
  <c r="L45"/>
  <c r="T45"/>
  <c r="M45"/>
  <c r="U45"/>
  <c r="B28" i="7"/>
  <c r="Y39" i="5"/>
  <c r="K44" i="7" s="1"/>
  <c r="Q39" i="5"/>
  <c r="B25" i="7"/>
  <c r="Y42" i="5"/>
  <c r="K13" i="7" s="1"/>
  <c r="Q42" i="5"/>
  <c r="U59"/>
  <c r="M59"/>
  <c r="V36"/>
  <c r="N36"/>
  <c r="V44"/>
  <c r="N44"/>
  <c r="B34" i="7"/>
  <c r="Y48" i="5"/>
  <c r="K24" i="7" s="1"/>
  <c r="Q48" i="5"/>
  <c r="P37"/>
  <c r="X37"/>
  <c r="X46"/>
  <c r="P46"/>
  <c r="W72"/>
  <c r="O72"/>
  <c r="T61"/>
  <c r="L61"/>
  <c r="Y84"/>
  <c r="K26" i="7" s="1"/>
  <c r="B26"/>
  <c r="Q84" i="5"/>
  <c r="V64"/>
  <c r="N64"/>
  <c r="T66"/>
  <c r="L66"/>
  <c r="T75"/>
  <c r="L75"/>
  <c r="U39"/>
  <c r="M39"/>
  <c r="W42"/>
  <c r="O42"/>
  <c r="T59"/>
  <c r="L59"/>
  <c r="X59"/>
  <c r="P59"/>
  <c r="V59"/>
  <c r="N59"/>
  <c r="B41" i="7"/>
  <c r="Y36" i="5"/>
  <c r="K52" i="7" s="1"/>
  <c r="Q36" i="5"/>
  <c r="W36"/>
  <c r="O36"/>
  <c r="Y44"/>
  <c r="K39" i="7" s="1"/>
  <c r="B27"/>
  <c r="Q44" i="5"/>
  <c r="W44"/>
  <c r="O44"/>
  <c r="M62"/>
  <c r="U44"/>
  <c r="M44"/>
  <c r="T48"/>
  <c r="L48"/>
  <c r="U48"/>
  <c r="M48"/>
  <c r="N37"/>
  <c r="V37"/>
  <c r="Y46"/>
  <c r="K38" i="7" s="1"/>
  <c r="B46"/>
  <c r="Q46" i="5"/>
  <c r="W46"/>
  <c r="O46"/>
  <c r="U72"/>
  <c r="M72"/>
  <c r="T72"/>
  <c r="L72"/>
  <c r="B16" i="7"/>
  <c r="Y61" i="5"/>
  <c r="K7" i="7" s="1"/>
  <c r="Q61" i="5"/>
  <c r="W61"/>
  <c r="O61"/>
  <c r="T84"/>
  <c r="L84"/>
  <c r="U84"/>
  <c r="M84"/>
  <c r="B52" i="7"/>
  <c r="Y64" i="5"/>
  <c r="K32" i="7" s="1"/>
  <c r="Q64" i="5"/>
  <c r="W64"/>
  <c r="O64"/>
  <c r="V66"/>
  <c r="N66"/>
  <c r="X66"/>
  <c r="P66"/>
  <c r="V75"/>
  <c r="N75"/>
  <c r="X75"/>
  <c r="P75"/>
  <c r="W39"/>
  <c r="O39"/>
  <c r="W59"/>
  <c r="O59"/>
  <c r="X36"/>
  <c r="P36"/>
  <c r="W48"/>
  <c r="O48"/>
  <c r="L37"/>
  <c r="T37"/>
  <c r="V46"/>
  <c r="N46"/>
  <c r="Y72"/>
  <c r="K4" i="7" s="1"/>
  <c r="B9"/>
  <c r="Q72" i="5"/>
  <c r="U61"/>
  <c r="M61"/>
  <c r="W84"/>
  <c r="O84"/>
  <c r="U66"/>
  <c r="M66"/>
  <c r="U75"/>
  <c r="M75"/>
  <c r="T39"/>
  <c r="L39"/>
  <c r="U42"/>
  <c r="M42"/>
  <c r="X39"/>
  <c r="P39"/>
  <c r="V39"/>
  <c r="N39"/>
  <c r="T42"/>
  <c r="L42"/>
  <c r="P64"/>
  <c r="X42"/>
  <c r="P42"/>
  <c r="V42"/>
  <c r="N42"/>
  <c r="Y59"/>
  <c r="K34" i="7" s="1"/>
  <c r="B43"/>
  <c r="Q59" i="5"/>
  <c r="U36"/>
  <c r="M36"/>
  <c r="T36"/>
  <c r="L36"/>
  <c r="T44"/>
  <c r="L44"/>
  <c r="X44"/>
  <c r="P44"/>
  <c r="V48"/>
  <c r="N48"/>
  <c r="X48"/>
  <c r="P48"/>
  <c r="Q37"/>
  <c r="Y37"/>
  <c r="K28" i="7" s="1"/>
  <c r="B31"/>
  <c r="O37" i="5"/>
  <c r="W37"/>
  <c r="M37"/>
  <c r="U37"/>
  <c r="T46"/>
  <c r="L46"/>
  <c r="U46"/>
  <c r="M46"/>
  <c r="X72"/>
  <c r="P72"/>
  <c r="V72"/>
  <c r="N72"/>
  <c r="X61"/>
  <c r="P61"/>
  <c r="V61"/>
  <c r="N61"/>
  <c r="X84"/>
  <c r="P84"/>
  <c r="V84"/>
  <c r="N84"/>
  <c r="T64"/>
  <c r="L64"/>
  <c r="U64"/>
  <c r="M64"/>
  <c r="Y66"/>
  <c r="K9" i="7" s="1"/>
  <c r="B20"/>
  <c r="Q66" i="5"/>
  <c r="W66"/>
  <c r="O66"/>
  <c r="Y75"/>
  <c r="K21" i="7" s="1"/>
  <c r="B38"/>
  <c r="Q75" i="5"/>
  <c r="W75"/>
  <c r="O75"/>
  <c r="F6"/>
  <c r="O6"/>
  <c r="H6"/>
  <c r="Q6"/>
  <c r="H2"/>
  <c r="Q2"/>
  <c r="C2"/>
  <c r="H9"/>
  <c r="Q9"/>
  <c r="F9"/>
  <c r="O9"/>
  <c r="H15"/>
  <c r="Q15"/>
  <c r="F15"/>
  <c r="O15"/>
  <c r="D3"/>
  <c r="M3"/>
  <c r="C3"/>
  <c r="L3"/>
  <c r="G8"/>
  <c r="P8"/>
  <c r="E8"/>
  <c r="N8"/>
  <c r="G11"/>
  <c r="P11"/>
  <c r="E11"/>
  <c r="N11"/>
  <c r="C6"/>
  <c r="L6"/>
  <c r="D6"/>
  <c r="M6"/>
  <c r="F2"/>
  <c r="O2"/>
  <c r="D2"/>
  <c r="M2"/>
  <c r="C9"/>
  <c r="L9"/>
  <c r="D9"/>
  <c r="M9"/>
  <c r="C15"/>
  <c r="L15"/>
  <c r="D15"/>
  <c r="M15"/>
  <c r="G3"/>
  <c r="P3"/>
  <c r="E3"/>
  <c r="N3"/>
  <c r="H8"/>
  <c r="Q8"/>
  <c r="F8"/>
  <c r="O8"/>
  <c r="H11"/>
  <c r="Q11"/>
  <c r="F11"/>
  <c r="O11"/>
  <c r="G6"/>
  <c r="P6"/>
  <c r="E6"/>
  <c r="N6"/>
  <c r="G2"/>
  <c r="P2"/>
  <c r="E2"/>
  <c r="N2"/>
  <c r="E9"/>
  <c r="N9"/>
  <c r="G9"/>
  <c r="P9"/>
  <c r="E15"/>
  <c r="N15"/>
  <c r="G15"/>
  <c r="P15"/>
  <c r="H3"/>
  <c r="Q3"/>
  <c r="F3"/>
  <c r="O3"/>
  <c r="D8"/>
  <c r="M8"/>
  <c r="C8"/>
  <c r="L8"/>
  <c r="D11"/>
  <c r="M11"/>
  <c r="C11"/>
  <c r="L11"/>
  <c r="E13"/>
  <c r="N13"/>
  <c r="G13"/>
  <c r="P13"/>
  <c r="H13"/>
  <c r="Q13"/>
  <c r="F13"/>
  <c r="O13"/>
  <c r="C13"/>
  <c r="L13"/>
  <c r="D13"/>
  <c r="M13"/>
  <c r="D7"/>
  <c r="M7"/>
  <c r="C7"/>
  <c r="L7"/>
  <c r="F10"/>
  <c r="O10"/>
  <c r="D10"/>
  <c r="M10"/>
  <c r="C27"/>
  <c r="L27"/>
  <c r="G27"/>
  <c r="P27"/>
  <c r="E27"/>
  <c r="N27"/>
  <c r="H4"/>
  <c r="Q4"/>
  <c r="F4"/>
  <c r="O4"/>
  <c r="H12"/>
  <c r="Q12"/>
  <c r="F12"/>
  <c r="O12"/>
  <c r="D12"/>
  <c r="M12"/>
  <c r="C16"/>
  <c r="L16"/>
  <c r="D16"/>
  <c r="M16"/>
  <c r="E5"/>
  <c r="N5"/>
  <c r="H14"/>
  <c r="Q14"/>
  <c r="F14"/>
  <c r="O14"/>
  <c r="G7"/>
  <c r="P7"/>
  <c r="E7"/>
  <c r="N7"/>
  <c r="C10"/>
  <c r="L10"/>
  <c r="G10"/>
  <c r="P10"/>
  <c r="E10"/>
  <c r="N10"/>
  <c r="H27"/>
  <c r="Q27"/>
  <c r="D4"/>
  <c r="M4"/>
  <c r="C4"/>
  <c r="L4"/>
  <c r="C12"/>
  <c r="L12"/>
  <c r="G12"/>
  <c r="P12"/>
  <c r="E16"/>
  <c r="N16"/>
  <c r="G16"/>
  <c r="P16"/>
  <c r="H5"/>
  <c r="Q5"/>
  <c r="F5"/>
  <c r="O5"/>
  <c r="D5"/>
  <c r="M5"/>
  <c r="C14"/>
  <c r="L14"/>
  <c r="D14"/>
  <c r="M14"/>
  <c r="H7"/>
  <c r="Q7"/>
  <c r="F7"/>
  <c r="O7"/>
  <c r="H10"/>
  <c r="Q10"/>
  <c r="F27"/>
  <c r="O27"/>
  <c r="D27"/>
  <c r="M27"/>
  <c r="G4"/>
  <c r="P4"/>
  <c r="E4"/>
  <c r="N4"/>
  <c r="E12"/>
  <c r="N12"/>
  <c r="H16"/>
  <c r="Q16"/>
  <c r="F16"/>
  <c r="O16"/>
  <c r="C5"/>
  <c r="L5"/>
  <c r="G5"/>
  <c r="P5"/>
  <c r="E14"/>
  <c r="N14"/>
  <c r="G14"/>
  <c r="P14"/>
  <c r="E10" i="7" l="1"/>
  <c r="Y14"/>
  <c r="L93"/>
  <c r="L92"/>
  <c r="K66"/>
  <c r="L66"/>
  <c r="M66"/>
  <c r="U79"/>
  <c r="N51" i="5"/>
  <c r="AL51"/>
  <c r="V51"/>
  <c r="K63" i="7"/>
  <c r="M63"/>
  <c r="L63"/>
  <c r="Y50"/>
  <c r="E27"/>
  <c r="I90"/>
  <c r="U51" i="5"/>
  <c r="M51"/>
  <c r="AK51"/>
  <c r="O51"/>
  <c r="W51"/>
  <c r="AM51"/>
  <c r="L62" i="7"/>
  <c r="K62"/>
  <c r="M62"/>
  <c r="L79"/>
  <c r="M79"/>
  <c r="K79"/>
  <c r="L75"/>
  <c r="Y21"/>
  <c r="E13"/>
  <c r="I87"/>
  <c r="E28"/>
  <c r="I86"/>
  <c r="Y4"/>
  <c r="Y32"/>
  <c r="E50"/>
  <c r="E51"/>
  <c r="Y20"/>
  <c r="I88"/>
  <c r="X51" i="5"/>
  <c r="AN51"/>
  <c r="P51"/>
  <c r="E36" i="7"/>
  <c r="Y11"/>
  <c r="I91"/>
  <c r="T51" i="5"/>
  <c r="L51"/>
  <c r="Y15" i="7" s="1"/>
  <c r="AJ51" i="5"/>
  <c r="M57" i="7"/>
  <c r="L57"/>
  <c r="K57"/>
  <c r="E29"/>
  <c r="M68"/>
  <c r="L68"/>
  <c r="K68"/>
  <c r="Y29"/>
  <c r="E15"/>
  <c r="I85"/>
  <c r="Y26"/>
  <c r="E52"/>
  <c r="Y45"/>
  <c r="E31"/>
  <c r="E11"/>
  <c r="I82"/>
  <c r="Y42"/>
  <c r="K60"/>
  <c r="K70"/>
  <c r="K81"/>
  <c r="E26"/>
  <c r="K67"/>
  <c r="E48"/>
  <c r="Y5"/>
  <c r="I77"/>
  <c r="U63" s="1"/>
  <c r="E19"/>
  <c r="K87"/>
  <c r="O29" i="2"/>
  <c r="O30"/>
  <c r="AH33" i="7" s="1"/>
  <c r="O31" i="2"/>
  <c r="P67" i="7" s="1"/>
  <c r="O32" i="2"/>
  <c r="O33"/>
  <c r="O34"/>
  <c r="X80" i="7" s="1"/>
  <c r="O35" i="2"/>
  <c r="O36"/>
  <c r="AH36" i="7" s="1"/>
  <c r="O37" i="2"/>
  <c r="O38"/>
  <c r="Y9" i="7"/>
  <c r="E30"/>
  <c r="I84"/>
  <c r="U60" s="1"/>
  <c r="K65"/>
  <c r="K83"/>
  <c r="M83"/>
  <c r="M61"/>
  <c r="I65"/>
  <c r="I72"/>
  <c r="I75"/>
  <c r="O3" i="2"/>
  <c r="AE18" i="7" s="1"/>
  <c r="O6" i="2"/>
  <c r="O9"/>
  <c r="AH15" i="7" s="1"/>
  <c r="O12" i="2"/>
  <c r="AH22" i="7" s="1"/>
  <c r="O15" i="2"/>
  <c r="AE12" i="7" s="1"/>
  <c r="O18" i="2"/>
  <c r="AE50" i="7" s="1"/>
  <c r="O21" i="2"/>
  <c r="AH16" i="7" s="1"/>
  <c r="O24" i="2"/>
  <c r="O27"/>
  <c r="O2"/>
  <c r="O5"/>
  <c r="AE33" i="7" s="1"/>
  <c r="O8" i="2"/>
  <c r="P58" i="7" s="1"/>
  <c r="O11" i="2"/>
  <c r="AE30" i="7" s="1"/>
  <c r="O14" i="2"/>
  <c r="AH37" i="7" s="1"/>
  <c r="O17" i="2"/>
  <c r="AH8" i="7" s="1"/>
  <c r="O20" i="2"/>
  <c r="P73" i="7" s="1"/>
  <c r="O23" i="2"/>
  <c r="O26"/>
  <c r="O39"/>
  <c r="O4"/>
  <c r="AH29" i="7" s="1"/>
  <c r="O7" i="2"/>
  <c r="AH13" i="7" s="1"/>
  <c r="O10" i="2"/>
  <c r="AE14" i="7" s="1"/>
  <c r="O13" i="2"/>
  <c r="AH46" i="7" s="1"/>
  <c r="O16" i="2"/>
  <c r="AH30" i="7" s="1"/>
  <c r="O19" i="2"/>
  <c r="AH17" i="7" s="1"/>
  <c r="O22" i="2"/>
  <c r="AH34" i="7" s="1"/>
  <c r="O25" i="2"/>
  <c r="AE6" i="7" s="1"/>
  <c r="O28" i="2"/>
  <c r="L83" i="7"/>
  <c r="K71"/>
  <c r="M71"/>
  <c r="L71"/>
  <c r="M76"/>
  <c r="L76"/>
  <c r="K76"/>
  <c r="M64"/>
  <c r="L64"/>
  <c r="K64"/>
  <c r="L89"/>
  <c r="K89"/>
  <c r="M89"/>
  <c r="K69"/>
  <c r="M69"/>
  <c r="L69"/>
  <c r="M80"/>
  <c r="L80"/>
  <c r="K80"/>
  <c r="L77"/>
  <c r="L81"/>
  <c r="L65"/>
  <c r="L78"/>
  <c r="L86"/>
  <c r="I64"/>
  <c r="I70"/>
  <c r="I67"/>
  <c r="I60"/>
  <c r="I62"/>
  <c r="L74"/>
  <c r="K74"/>
  <c r="M74"/>
  <c r="M72"/>
  <c r="L72"/>
  <c r="K72"/>
  <c r="L82"/>
  <c r="K82"/>
  <c r="M82"/>
  <c r="L73"/>
  <c r="K73"/>
  <c r="M73"/>
  <c r="L60"/>
  <c r="L90"/>
  <c r="L87"/>
  <c r="L67"/>
  <c r="L84"/>
  <c r="L88"/>
  <c r="I76"/>
  <c r="I59"/>
  <c r="I58"/>
  <c r="I74"/>
  <c r="I73"/>
  <c r="I63"/>
  <c r="I69"/>
  <c r="I71"/>
  <c r="I68"/>
  <c r="I66"/>
  <c r="I80"/>
  <c r="K85"/>
  <c r="M85"/>
  <c r="L85"/>
  <c r="M59"/>
  <c r="L59"/>
  <c r="K59"/>
  <c r="M58"/>
  <c r="L58"/>
  <c r="K58"/>
  <c r="L91"/>
  <c r="L70"/>
  <c r="L61"/>
  <c r="Y25"/>
  <c r="E4"/>
  <c r="E16"/>
  <c r="Y35"/>
  <c r="E46"/>
  <c r="Y41"/>
  <c r="E23"/>
  <c r="Y19"/>
  <c r="E14"/>
  <c r="Y22"/>
  <c r="E42"/>
  <c r="Y30"/>
  <c r="E3"/>
  <c r="Y6"/>
  <c r="E22"/>
  <c r="E8"/>
  <c r="Y12"/>
  <c r="E9"/>
  <c r="Y48"/>
  <c r="E32"/>
  <c r="Y36"/>
  <c r="E33"/>
  <c r="Y47"/>
  <c r="E5"/>
  <c r="Y39"/>
  <c r="E35"/>
  <c r="Y34"/>
  <c r="E38"/>
  <c r="Y46"/>
  <c r="E7"/>
  <c r="Y31"/>
  <c r="E34"/>
  <c r="Y40"/>
  <c r="E24"/>
  <c r="Y33"/>
  <c r="E40"/>
  <c r="Y51"/>
  <c r="E20"/>
  <c r="Y43"/>
  <c r="E21"/>
  <c r="Y52"/>
  <c r="V27"/>
  <c r="E18"/>
  <c r="Y44"/>
  <c r="E17"/>
  <c r="Y18"/>
  <c r="E47"/>
  <c r="Y24"/>
  <c r="E41"/>
  <c r="Y38"/>
  <c r="E6"/>
  <c r="Y7"/>
  <c r="E45"/>
  <c r="Y27"/>
  <c r="T34" i="5"/>
  <c r="L34"/>
  <c r="Y28" i="7" s="1"/>
  <c r="O41" i="2" l="1"/>
  <c r="AH14" i="7"/>
  <c r="AH2"/>
  <c r="AH41"/>
  <c r="AH12"/>
  <c r="P57"/>
  <c r="Q58" s="1"/>
  <c r="AH42"/>
  <c r="P70"/>
  <c r="P66"/>
  <c r="P89"/>
  <c r="X93"/>
  <c r="P93"/>
  <c r="AE35"/>
  <c r="AE36"/>
  <c r="AH49"/>
  <c r="AE5"/>
  <c r="AH6"/>
  <c r="AE48"/>
  <c r="U88"/>
  <c r="X88"/>
  <c r="U77"/>
  <c r="X77"/>
  <c r="U72"/>
  <c r="X84"/>
  <c r="X78"/>
  <c r="AH51"/>
  <c r="AE45"/>
  <c r="AE23"/>
  <c r="AH50"/>
  <c r="AE47"/>
  <c r="AE42"/>
  <c r="AE28"/>
  <c r="AE15"/>
  <c r="X71"/>
  <c r="U61"/>
  <c r="U80"/>
  <c r="X79"/>
  <c r="X59"/>
  <c r="U57"/>
  <c r="AH21"/>
  <c r="P61"/>
  <c r="AH48"/>
  <c r="P81"/>
  <c r="P65"/>
  <c r="AH43"/>
  <c r="X74"/>
  <c r="AE26"/>
  <c r="P92"/>
  <c r="X92"/>
  <c r="AE39"/>
  <c r="AE51"/>
  <c r="P83"/>
  <c r="AH45"/>
  <c r="AH47"/>
  <c r="AE22"/>
  <c r="AE34"/>
  <c r="AH52"/>
  <c r="AH20"/>
  <c r="AH23"/>
  <c r="P75"/>
  <c r="P71"/>
  <c r="U75"/>
  <c r="X66"/>
  <c r="AH25"/>
  <c r="P62"/>
  <c r="AH10"/>
  <c r="P74"/>
  <c r="AH28"/>
  <c r="AH7"/>
  <c r="P85"/>
  <c r="AH3"/>
  <c r="AH27"/>
  <c r="AH24"/>
  <c r="P63"/>
  <c r="P76"/>
  <c r="AH11"/>
  <c r="AH19"/>
  <c r="P77"/>
  <c r="P84"/>
  <c r="X89"/>
  <c r="U87"/>
  <c r="X58"/>
  <c r="U58"/>
  <c r="X70"/>
  <c r="U66"/>
  <c r="X57"/>
  <c r="U62"/>
  <c r="AE8"/>
  <c r="P68"/>
  <c r="AH4"/>
  <c r="X63"/>
  <c r="AE13"/>
  <c r="AE27"/>
  <c r="AE44"/>
  <c r="AE46"/>
  <c r="AE43"/>
  <c r="AH31"/>
  <c r="P72"/>
  <c r="AH35"/>
  <c r="AH32"/>
  <c r="AE37"/>
  <c r="AE31"/>
  <c r="P90"/>
  <c r="X90"/>
  <c r="AE25"/>
  <c r="P82"/>
  <c r="AE10"/>
  <c r="AE7"/>
  <c r="P59"/>
  <c r="X61"/>
  <c r="U68"/>
  <c r="AH9"/>
  <c r="X60"/>
  <c r="U65"/>
  <c r="X83"/>
  <c r="U83"/>
  <c r="X87"/>
  <c r="U86"/>
  <c r="X62"/>
  <c r="U59"/>
  <c r="X72"/>
  <c r="U69"/>
  <c r="X68"/>
  <c r="U76"/>
  <c r="AE16"/>
  <c r="P64"/>
  <c r="Q64" s="1"/>
  <c r="AH26"/>
  <c r="P88"/>
  <c r="AE41"/>
  <c r="AE52"/>
  <c r="AE4"/>
  <c r="P60"/>
  <c r="AE40"/>
  <c r="P87"/>
  <c r="AH40"/>
  <c r="X86"/>
  <c r="AE20"/>
  <c r="AE17"/>
  <c r="AE24"/>
  <c r="AH38"/>
  <c r="X85"/>
  <c r="P80"/>
  <c r="X91"/>
  <c r="P91"/>
  <c r="X69"/>
  <c r="U78"/>
  <c r="AH44"/>
  <c r="X81"/>
  <c r="U81"/>
  <c r="X75"/>
  <c r="U64"/>
  <c r="X65"/>
  <c r="U74"/>
  <c r="X76"/>
  <c r="U84"/>
  <c r="X82"/>
  <c r="U82"/>
  <c r="X67"/>
  <c r="U67"/>
  <c r="P86"/>
  <c r="AE38"/>
  <c r="AE21"/>
  <c r="P79"/>
  <c r="AE9"/>
  <c r="X64"/>
  <c r="P69"/>
  <c r="AH5"/>
  <c r="AE3"/>
  <c r="AE11"/>
  <c r="G5" i="3"/>
  <c r="AE2" i="7"/>
  <c r="AE49"/>
  <c r="AE19"/>
  <c r="P78"/>
  <c r="AH18"/>
  <c r="AE32"/>
  <c r="AE29"/>
  <c r="X73"/>
  <c r="U70"/>
  <c r="AH39"/>
  <c r="Q69" l="1"/>
  <c r="R64"/>
  <c r="Q63"/>
  <c r="R58"/>
  <c r="Q88"/>
  <c r="R69"/>
  <c r="R63"/>
  <c r="R71"/>
  <c r="R59"/>
  <c r="Q71"/>
  <c r="Q59"/>
  <c r="R88"/>
  <c r="R75"/>
  <c r="Q75"/>
  <c r="Q85"/>
  <c r="R85"/>
  <c r="R77"/>
  <c r="Q77"/>
  <c r="R86"/>
  <c r="Q86"/>
  <c r="R83"/>
  <c r="Q83"/>
  <c r="R72"/>
  <c r="Q72"/>
  <c r="R80"/>
  <c r="Q80"/>
  <c r="Q91"/>
  <c r="R91"/>
  <c r="R62"/>
  <c r="Q62"/>
  <c r="R66"/>
  <c r="Q66"/>
  <c r="R74"/>
  <c r="Q74"/>
  <c r="Q82"/>
  <c r="R82"/>
  <c r="Q67"/>
  <c r="R67"/>
  <c r="R92"/>
  <c r="Q92"/>
  <c r="R93"/>
  <c r="Q93"/>
  <c r="Q73"/>
  <c r="R73"/>
  <c r="R60"/>
  <c r="Q60"/>
  <c r="R84"/>
  <c r="Q84"/>
  <c r="R90"/>
  <c r="Q90"/>
  <c r="R87"/>
  <c r="Q87"/>
  <c r="Q79"/>
  <c r="R79"/>
  <c r="R78"/>
  <c r="Q78"/>
  <c r="R81"/>
  <c r="Q81"/>
  <c r="R89"/>
  <c r="Q89"/>
  <c r="Q61"/>
  <c r="R61"/>
  <c r="Q76"/>
  <c r="R76"/>
  <c r="Q70"/>
  <c r="R70"/>
  <c r="R65"/>
  <c r="Q65"/>
  <c r="R68"/>
  <c r="Q68"/>
  <c r="R57"/>
  <c r="Q57"/>
</calcChain>
</file>

<file path=xl/sharedStrings.xml><?xml version="1.0" encoding="utf-8"?>
<sst xmlns="http://schemas.openxmlformats.org/spreadsheetml/2006/main" count="167" uniqueCount="158">
  <si>
    <t>Name</t>
  </si>
  <si>
    <t>Str/level</t>
  </si>
  <si>
    <t>Strength</t>
  </si>
  <si>
    <t>Agility</t>
  </si>
  <si>
    <t>Agi/level</t>
  </si>
  <si>
    <t>Int</t>
  </si>
  <si>
    <t>Int/level</t>
  </si>
  <si>
    <t>Arcane Archer</t>
  </si>
  <si>
    <t>Blazing Priest</t>
  </si>
  <si>
    <t>Time Cleric</t>
  </si>
  <si>
    <t>Arboreal Crusader</t>
  </si>
  <si>
    <t>Dread Shaman</t>
  </si>
  <si>
    <t>Scarab</t>
  </si>
  <si>
    <t>Soul Binder</t>
  </si>
  <si>
    <t>Level</t>
  </si>
  <si>
    <t>Heal</t>
  </si>
  <si>
    <t>Base</t>
  </si>
  <si>
    <t>Mod</t>
  </si>
  <si>
    <t>Base+</t>
  </si>
  <si>
    <t>Mod+</t>
  </si>
  <si>
    <t>Mod2</t>
  </si>
  <si>
    <t>Mod2 +</t>
  </si>
  <si>
    <t>Mana</t>
  </si>
  <si>
    <t>Cooldown</t>
  </si>
  <si>
    <t>Flame of the Devout</t>
  </si>
  <si>
    <t>Ethereal Healing</t>
  </si>
  <si>
    <t>Mend</t>
  </si>
  <si>
    <t>Rapid Healing</t>
  </si>
  <si>
    <t>Mass Regen</t>
  </si>
  <si>
    <t>Cure Wounds</t>
  </si>
  <si>
    <t>Life Wave</t>
  </si>
  <si>
    <t>Mana+</t>
  </si>
  <si>
    <t>Cd+</t>
  </si>
  <si>
    <t>Bonus Str</t>
  </si>
  <si>
    <t>Bonus Agi</t>
  </si>
  <si>
    <t>Bonus Int</t>
  </si>
  <si>
    <t>(Heroes)</t>
  </si>
  <si>
    <t>Health</t>
  </si>
  <si>
    <t>AoE Damage</t>
  </si>
  <si>
    <t>Gale</t>
  </si>
  <si>
    <t>Incinerate</t>
  </si>
  <si>
    <t>Glacial Tyrant</t>
  </si>
  <si>
    <t>Arctic Cataclysm</t>
  </si>
  <si>
    <t>Acid Reaver</t>
  </si>
  <si>
    <t>Caustic Breath</t>
  </si>
  <si>
    <t>Divine Wizard</t>
  </si>
  <si>
    <t>Holy Strike</t>
  </si>
  <si>
    <t>Colossus</t>
  </si>
  <si>
    <t>Rockslide</t>
  </si>
  <si>
    <t>Crest Witch</t>
  </si>
  <si>
    <t>Rogue Wave</t>
  </si>
  <si>
    <t>Icespinner</t>
  </si>
  <si>
    <t>Frost Spire</t>
  </si>
  <si>
    <t>Ascendant</t>
  </si>
  <si>
    <t>Terra Smash</t>
  </si>
  <si>
    <t>Defiler</t>
  </si>
  <si>
    <t>Pestilence</t>
  </si>
  <si>
    <t>Emberwraith</t>
  </si>
  <si>
    <t>Pyroclasm</t>
  </si>
  <si>
    <t>Forlorn Martyr</t>
  </si>
  <si>
    <t>Whirl</t>
  </si>
  <si>
    <t>Blackguard</t>
  </si>
  <si>
    <t>Shadowclap</t>
  </si>
  <si>
    <t>Fire Knight</t>
  </si>
  <si>
    <t>Inferno</t>
  </si>
  <si>
    <t>Pheonix Strike</t>
  </si>
  <si>
    <t>Wretched Chef</t>
  </si>
  <si>
    <t>Slice</t>
  </si>
  <si>
    <t>DPS</t>
  </si>
  <si>
    <t>DPM</t>
  </si>
  <si>
    <t>Aeromancess</t>
  </si>
  <si>
    <t>Single Target</t>
  </si>
  <si>
    <t>Hold Person</t>
  </si>
  <si>
    <t>Chasten</t>
  </si>
  <si>
    <t>Mystic Swashbuckler</t>
  </si>
  <si>
    <t>Demoralizing Blow</t>
  </si>
  <si>
    <t>Soulstrike</t>
  </si>
  <si>
    <t>Echoing Strike</t>
  </si>
  <si>
    <t>Degeneration</t>
  </si>
  <si>
    <t>Smash</t>
  </si>
  <si>
    <t>Elder Treant</t>
  </si>
  <si>
    <t>Grasping Tree</t>
  </si>
  <si>
    <t>Ice Lance</t>
  </si>
  <si>
    <t>Master of the Hunt</t>
  </si>
  <si>
    <t>Lunge</t>
  </si>
  <si>
    <t>Smite</t>
  </si>
  <si>
    <t>Behemoth</t>
  </si>
  <si>
    <t>Maw of Death</t>
  </si>
  <si>
    <t>Cinderfury</t>
  </si>
  <si>
    <t>Incarnation</t>
  </si>
  <si>
    <t>Rend Soul</t>
  </si>
  <si>
    <t>Sorrow Liege</t>
  </si>
  <si>
    <t>Mortal Strike</t>
  </si>
  <si>
    <t>Shatter</t>
  </si>
  <si>
    <t>Crimson Squall</t>
  </si>
  <si>
    <t>Dominant Blow (Str)</t>
  </si>
  <si>
    <t>Dominant Blow (Agi)</t>
  </si>
  <si>
    <t>Dominant Blow (Int)</t>
  </si>
  <si>
    <t>Doom Hammer</t>
  </si>
  <si>
    <t>Single Target Damage</t>
  </si>
  <si>
    <t>Maximum Damage per second</t>
  </si>
  <si>
    <t>Damage per mana</t>
  </si>
  <si>
    <t>Mana Regen</t>
  </si>
  <si>
    <t>Hero</t>
  </si>
  <si>
    <t>Recovery</t>
  </si>
  <si>
    <t>Time to regenerate mana</t>
  </si>
  <si>
    <t>Scaling (per cast)</t>
  </si>
  <si>
    <t>Scaling (DPS)</t>
  </si>
  <si>
    <t>Glass Cannon</t>
  </si>
  <si>
    <t>Glass Cannon (single spell)</t>
  </si>
  <si>
    <t>Heroes</t>
  </si>
  <si>
    <t>Starting Stat Total</t>
  </si>
  <si>
    <t>Growth Total</t>
  </si>
  <si>
    <t>Average</t>
  </si>
  <si>
    <t>Starting Stats</t>
  </si>
  <si>
    <t>Growth</t>
  </si>
  <si>
    <t>Burst Potential</t>
  </si>
  <si>
    <t>of Average Health</t>
  </si>
  <si>
    <t>of Self Health</t>
  </si>
  <si>
    <t>Balance Factor</t>
  </si>
  <si>
    <t>Factored Cast</t>
  </si>
  <si>
    <t>Factored DPS</t>
  </si>
  <si>
    <t>Factored Burst</t>
  </si>
  <si>
    <t>DPS Potential</t>
  </si>
  <si>
    <t>Factored DPS Potential</t>
  </si>
  <si>
    <t>High Oracle</t>
  </si>
  <si>
    <t>Stormweaver</t>
  </si>
  <si>
    <t>Rune Knight</t>
  </si>
  <si>
    <t>Infiltrator</t>
  </si>
  <si>
    <t>Tactician</t>
  </si>
  <si>
    <t>Arcane Mistress</t>
  </si>
  <si>
    <t>Grim Hag</t>
  </si>
  <si>
    <t>Putrid Eidolon</t>
  </si>
  <si>
    <t>Nephilim</t>
  </si>
  <si>
    <t>Scarlet Maiden</t>
  </si>
  <si>
    <t>Lightning Tether</t>
  </si>
  <si>
    <t>Snowblast</t>
  </si>
  <si>
    <t>Tempest</t>
  </si>
  <si>
    <t>Hazard Slash</t>
  </si>
  <si>
    <t>Siphon Glyph</t>
  </si>
  <si>
    <t>Explosives</t>
  </si>
  <si>
    <t>Attack of Opportunity</t>
  </si>
  <si>
    <t>Blast Arrow</t>
  </si>
  <si>
    <t>Neutralize</t>
  </si>
  <si>
    <t>Infernal Binding</t>
  </si>
  <si>
    <t>Necrotic Shot</t>
  </si>
  <si>
    <t>Blade Rain</t>
  </si>
  <si>
    <t>Swoop</t>
  </si>
  <si>
    <t>Entangling Seed</t>
  </si>
  <si>
    <t>Wilting</t>
  </si>
  <si>
    <t>Item Set</t>
  </si>
  <si>
    <t>Str</t>
  </si>
  <si>
    <t>Str+Int</t>
  </si>
  <si>
    <t>Agi</t>
  </si>
  <si>
    <t>Use Items</t>
  </si>
  <si>
    <t>Bonus Health</t>
  </si>
  <si>
    <t>Evocation</t>
  </si>
  <si>
    <t>Evocation Bonus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</si>
</sst>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9" fontId="0" fillId="0" borderId="0" xfId="1" applyFon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2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Damage per second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Sheet5!$A$2</c:f>
              <c:strCache>
                <c:ptCount val="1"/>
                <c:pt idx="0">
                  <c:v>Gale</c:v>
                </c:pt>
              </c:strCache>
            </c:strRef>
          </c:tx>
          <c:val>
            <c:numRef>
              <c:f>Sheet5!$C$2:$H$2</c:f>
              <c:numCache>
                <c:formatCode>General</c:formatCode>
                <c:ptCount val="6"/>
                <c:pt idx="0">
                  <c:v>27.593090909090915</c:v>
                </c:pt>
                <c:pt idx="1">
                  <c:v>35.279636363636371</c:v>
                </c:pt>
                <c:pt idx="2">
                  <c:v>42.96618181818183</c:v>
                </c:pt>
                <c:pt idx="3">
                  <c:v>50.652727272727276</c:v>
                </c:pt>
                <c:pt idx="4">
                  <c:v>58.339272727272721</c:v>
                </c:pt>
                <c:pt idx="5">
                  <c:v>66.025818181818195</c:v>
                </c:pt>
              </c:numCache>
            </c:numRef>
          </c:val>
        </c:ser>
        <c:ser>
          <c:idx val="1"/>
          <c:order val="1"/>
          <c:tx>
            <c:strRef>
              <c:f>Sheet5!$A$3</c:f>
              <c:strCache>
                <c:ptCount val="1"/>
                <c:pt idx="0">
                  <c:v>Incinerate</c:v>
                </c:pt>
              </c:strCache>
            </c:strRef>
          </c:tx>
          <c:val>
            <c:numRef>
              <c:f>Sheet5!$C$3:$H$3</c:f>
              <c:numCache>
                <c:formatCode>General</c:formatCode>
                <c:ptCount val="6"/>
                <c:pt idx="0">
                  <c:v>43.853333333333332</c:v>
                </c:pt>
                <c:pt idx="1">
                  <c:v>55.63653333333334</c:v>
                </c:pt>
                <c:pt idx="2">
                  <c:v>67.41973333333334</c:v>
                </c:pt>
                <c:pt idx="3">
                  <c:v>79.202933333333348</c:v>
                </c:pt>
                <c:pt idx="4">
                  <c:v>90.986133333333342</c:v>
                </c:pt>
                <c:pt idx="5">
                  <c:v>102.76933333333334</c:v>
                </c:pt>
              </c:numCache>
            </c:numRef>
          </c:val>
        </c:ser>
        <c:ser>
          <c:idx val="2"/>
          <c:order val="2"/>
          <c:tx>
            <c:strRef>
              <c:f>Sheet5!$A$4</c:f>
              <c:strCache>
                <c:ptCount val="1"/>
                <c:pt idx="0">
                  <c:v>Arctic Cataclysm</c:v>
                </c:pt>
              </c:strCache>
            </c:strRef>
          </c:tx>
          <c:val>
            <c:numRef>
              <c:f>Sheet5!$C$4:$H$4</c:f>
              <c:numCache>
                <c:formatCode>General</c:formatCode>
                <c:ptCount val="6"/>
                <c:pt idx="0">
                  <c:v>13.66</c:v>
                </c:pt>
                <c:pt idx="1">
                  <c:v>16.546250000000001</c:v>
                </c:pt>
                <c:pt idx="2">
                  <c:v>19.432499999999997</c:v>
                </c:pt>
                <c:pt idx="3">
                  <c:v>22.318749999999998</c:v>
                </c:pt>
                <c:pt idx="4">
                  <c:v>25.204999999999998</c:v>
                </c:pt>
                <c:pt idx="5">
                  <c:v>28.091249999999999</c:v>
                </c:pt>
              </c:numCache>
            </c:numRef>
          </c:val>
        </c:ser>
        <c:ser>
          <c:idx val="3"/>
          <c:order val="3"/>
          <c:tx>
            <c:strRef>
              <c:f>Sheet5!$A$5</c:f>
              <c:strCache>
                <c:ptCount val="1"/>
                <c:pt idx="0">
                  <c:v>Caustic Breath</c:v>
                </c:pt>
              </c:strCache>
            </c:strRef>
          </c:tx>
          <c:val>
            <c:numRef>
              <c:f>Sheet5!$C$5:$H$5</c:f>
              <c:numCache>
                <c:formatCode>General</c:formatCode>
                <c:ptCount val="6"/>
                <c:pt idx="0">
                  <c:v>35.204999999999998</c:v>
                </c:pt>
                <c:pt idx="1">
                  <c:v>42.265000000000001</c:v>
                </c:pt>
                <c:pt idx="2">
                  <c:v>49.325000000000003</c:v>
                </c:pt>
                <c:pt idx="3">
                  <c:v>56.385000000000005</c:v>
                </c:pt>
                <c:pt idx="4">
                  <c:v>63.445000000000007</c:v>
                </c:pt>
                <c:pt idx="5">
                  <c:v>70.504999999999995</c:v>
                </c:pt>
              </c:numCache>
            </c:numRef>
          </c:val>
        </c:ser>
        <c:ser>
          <c:idx val="4"/>
          <c:order val="4"/>
          <c:tx>
            <c:strRef>
              <c:f>Sheet5!$A$6</c:f>
              <c:strCache>
                <c:ptCount val="1"/>
                <c:pt idx="0">
                  <c:v>Holy Strike</c:v>
                </c:pt>
              </c:strCache>
            </c:strRef>
          </c:tx>
          <c:val>
            <c:numRef>
              <c:f>Sheet5!$C$6:$H$6</c:f>
              <c:numCache>
                <c:formatCode>General</c:formatCode>
                <c:ptCount val="6"/>
                <c:pt idx="0">
                  <c:v>48.21093333333333</c:v>
                </c:pt>
                <c:pt idx="1">
                  <c:v>53.589939393939403</c:v>
                </c:pt>
                <c:pt idx="2">
                  <c:v>58.07244444444445</c:v>
                </c:pt>
                <c:pt idx="3">
                  <c:v>61.865333333333332</c:v>
                </c:pt>
                <c:pt idx="4">
                  <c:v>65.116380952380965</c:v>
                </c:pt>
                <c:pt idx="5">
                  <c:v>67.933955555555556</c:v>
                </c:pt>
              </c:numCache>
            </c:numRef>
          </c:val>
        </c:ser>
        <c:ser>
          <c:idx val="5"/>
          <c:order val="5"/>
          <c:tx>
            <c:strRef>
              <c:f>Sheet5!$A$7</c:f>
              <c:strCache>
                <c:ptCount val="1"/>
                <c:pt idx="0">
                  <c:v>Rockslide</c:v>
                </c:pt>
              </c:strCache>
            </c:strRef>
          </c:tx>
          <c:val>
            <c:numRef>
              <c:f>Sheet5!$C$7:$H$7</c:f>
              <c:numCache>
                <c:formatCode>General</c:formatCode>
                <c:ptCount val="6"/>
                <c:pt idx="0">
                  <c:v>14.345277777777779</c:v>
                </c:pt>
                <c:pt idx="1">
                  <c:v>18.215277777777779</c:v>
                </c:pt>
                <c:pt idx="2">
                  <c:v>22.08527777777778</c:v>
                </c:pt>
                <c:pt idx="3">
                  <c:v>25.955277777777781</c:v>
                </c:pt>
                <c:pt idx="4">
                  <c:v>29.825277777777778</c:v>
                </c:pt>
                <c:pt idx="5">
                  <c:v>33.695277777777775</c:v>
                </c:pt>
              </c:numCache>
            </c:numRef>
          </c:val>
        </c:ser>
        <c:ser>
          <c:idx val="6"/>
          <c:order val="6"/>
          <c:tx>
            <c:strRef>
              <c:f>Sheet5!$A$8</c:f>
              <c:strCache>
                <c:ptCount val="1"/>
                <c:pt idx="0">
                  <c:v>Rogue Wave</c:v>
                </c:pt>
              </c:strCache>
            </c:strRef>
          </c:tx>
          <c:val>
            <c:numRef>
              <c:f>Sheet5!$C$8:$H$8</c:f>
              <c:numCache>
                <c:formatCode>General</c:formatCode>
                <c:ptCount val="6"/>
                <c:pt idx="0">
                  <c:v>21.704583333333336</c:v>
                </c:pt>
                <c:pt idx="1">
                  <c:v>24.499799999999997</c:v>
                </c:pt>
                <c:pt idx="2">
                  <c:v>27.295016666666665</c:v>
                </c:pt>
                <c:pt idx="3">
                  <c:v>30.090233333333334</c:v>
                </c:pt>
                <c:pt idx="4">
                  <c:v>32.885449999999999</c:v>
                </c:pt>
                <c:pt idx="5">
                  <c:v>35.680666666666667</c:v>
                </c:pt>
              </c:numCache>
            </c:numRef>
          </c:val>
        </c:ser>
        <c:ser>
          <c:idx val="7"/>
          <c:order val="7"/>
          <c:tx>
            <c:strRef>
              <c:f>Sheet5!$A$9</c:f>
              <c:strCache>
                <c:ptCount val="1"/>
                <c:pt idx="0">
                  <c:v>Frost Spire</c:v>
                </c:pt>
              </c:strCache>
            </c:strRef>
          </c:tx>
          <c:val>
            <c:numRef>
              <c:f>Sheet5!$C$9:$H$9</c:f>
              <c:numCache>
                <c:formatCode>General</c:formatCode>
                <c:ptCount val="6"/>
                <c:pt idx="0">
                  <c:v>24.790133333333333</c:v>
                </c:pt>
                <c:pt idx="1">
                  <c:v>30.366266666666661</c:v>
                </c:pt>
                <c:pt idx="2">
                  <c:v>35.942399999999999</c:v>
                </c:pt>
                <c:pt idx="3">
                  <c:v>41.518533333333323</c:v>
                </c:pt>
                <c:pt idx="4">
                  <c:v>47.094666666666669</c:v>
                </c:pt>
                <c:pt idx="5">
                  <c:v>52.6708</c:v>
                </c:pt>
              </c:numCache>
            </c:numRef>
          </c:val>
        </c:ser>
        <c:ser>
          <c:idx val="8"/>
          <c:order val="8"/>
          <c:tx>
            <c:strRef>
              <c:f>Sheet5!$A$10</c:f>
              <c:strCache>
                <c:ptCount val="1"/>
                <c:pt idx="0">
                  <c:v>Terra Smash</c:v>
                </c:pt>
              </c:strCache>
            </c:strRef>
          </c:tx>
          <c:val>
            <c:numRef>
              <c:f>Sheet5!$C$10:$H$10</c:f>
              <c:numCache>
                <c:formatCode>General</c:formatCode>
                <c:ptCount val="6"/>
                <c:pt idx="0">
                  <c:v>30.8</c:v>
                </c:pt>
                <c:pt idx="1">
                  <c:v>41.25</c:v>
                </c:pt>
                <c:pt idx="2">
                  <c:v>51.699999999999996</c:v>
                </c:pt>
                <c:pt idx="3">
                  <c:v>62.149999999999991</c:v>
                </c:pt>
                <c:pt idx="4">
                  <c:v>72.599999999999994</c:v>
                </c:pt>
                <c:pt idx="5">
                  <c:v>83.050000000000011</c:v>
                </c:pt>
              </c:numCache>
            </c:numRef>
          </c:val>
        </c:ser>
        <c:ser>
          <c:idx val="9"/>
          <c:order val="9"/>
          <c:tx>
            <c:strRef>
              <c:f>Sheet5!$A$11</c:f>
              <c:strCache>
                <c:ptCount val="1"/>
                <c:pt idx="0">
                  <c:v>Pestilence</c:v>
                </c:pt>
              </c:strCache>
            </c:strRef>
          </c:tx>
          <c:val>
            <c:numRef>
              <c:f>Sheet5!$C$11:$H$11</c:f>
              <c:numCache>
                <c:formatCode>General</c:formatCode>
                <c:ptCount val="6"/>
                <c:pt idx="0">
                  <c:v>27.577777777777779</c:v>
                </c:pt>
                <c:pt idx="1">
                  <c:v>34.855555555555561</c:v>
                </c:pt>
                <c:pt idx="2">
                  <c:v>42.133333333333333</c:v>
                </c:pt>
                <c:pt idx="3">
                  <c:v>49.411111111111111</c:v>
                </c:pt>
                <c:pt idx="4">
                  <c:v>56.68888888888889</c:v>
                </c:pt>
                <c:pt idx="5">
                  <c:v>63.966666666666669</c:v>
                </c:pt>
              </c:numCache>
            </c:numRef>
          </c:val>
        </c:ser>
        <c:ser>
          <c:idx val="10"/>
          <c:order val="10"/>
          <c:tx>
            <c:strRef>
              <c:f>Sheet5!$A$12</c:f>
              <c:strCache>
                <c:ptCount val="1"/>
                <c:pt idx="0">
                  <c:v>Pyroclasm</c:v>
                </c:pt>
              </c:strCache>
            </c:strRef>
          </c:tx>
          <c:val>
            <c:numRef>
              <c:f>Sheet5!$C$12:$H$12</c:f>
              <c:numCache>
                <c:formatCode>General</c:formatCode>
                <c:ptCount val="6"/>
                <c:pt idx="0">
                  <c:v>9.0790384615384614</c:v>
                </c:pt>
                <c:pt idx="1">
                  <c:v>12.05396153846154</c:v>
                </c:pt>
                <c:pt idx="2">
                  <c:v>15.028884615384614</c:v>
                </c:pt>
                <c:pt idx="3">
                  <c:v>18.003807692307692</c:v>
                </c:pt>
                <c:pt idx="4">
                  <c:v>20.978730769230765</c:v>
                </c:pt>
                <c:pt idx="5">
                  <c:v>23.953653846153848</c:v>
                </c:pt>
              </c:numCache>
            </c:numRef>
          </c:val>
        </c:ser>
        <c:ser>
          <c:idx val="11"/>
          <c:order val="11"/>
          <c:tx>
            <c:strRef>
              <c:f>Sheet5!$A$13</c:f>
              <c:strCache>
                <c:ptCount val="1"/>
                <c:pt idx="0">
                  <c:v>Whirl</c:v>
                </c:pt>
              </c:strCache>
            </c:strRef>
          </c:tx>
          <c:val>
            <c:numRef>
              <c:f>Sheet5!$C$13:$H$13</c:f>
              <c:numCache>
                <c:formatCode>General</c:formatCode>
                <c:ptCount val="6"/>
                <c:pt idx="0">
                  <c:v>24.434375000000003</c:v>
                </c:pt>
                <c:pt idx="1">
                  <c:v>28.88475</c:v>
                </c:pt>
                <c:pt idx="2">
                  <c:v>33.335125000000005</c:v>
                </c:pt>
                <c:pt idx="3">
                  <c:v>37.785499999999999</c:v>
                </c:pt>
                <c:pt idx="4">
                  <c:v>42.235875</c:v>
                </c:pt>
                <c:pt idx="5">
                  <c:v>46.686250000000001</c:v>
                </c:pt>
              </c:numCache>
            </c:numRef>
          </c:val>
        </c:ser>
        <c:ser>
          <c:idx val="12"/>
          <c:order val="12"/>
          <c:tx>
            <c:strRef>
              <c:f>Sheet5!$A$14</c:f>
              <c:strCache>
                <c:ptCount val="1"/>
                <c:pt idx="0">
                  <c:v>Shadowclap</c:v>
                </c:pt>
              </c:strCache>
            </c:strRef>
          </c:tx>
          <c:val>
            <c:numRef>
              <c:f>Sheet5!$C$14:$H$14</c:f>
              <c:numCache>
                <c:formatCode>General</c:formatCode>
                <c:ptCount val="6"/>
                <c:pt idx="0">
                  <c:v>22.745000000000001</c:v>
                </c:pt>
                <c:pt idx="1">
                  <c:v>28.689375000000002</c:v>
                </c:pt>
                <c:pt idx="2">
                  <c:v>34.633749999999999</c:v>
                </c:pt>
                <c:pt idx="3">
                  <c:v>40.578125</c:v>
                </c:pt>
                <c:pt idx="4">
                  <c:v>46.522499999999994</c:v>
                </c:pt>
                <c:pt idx="5">
                  <c:v>52.466875000000002</c:v>
                </c:pt>
              </c:numCache>
            </c:numRef>
          </c:val>
        </c:ser>
        <c:ser>
          <c:idx val="13"/>
          <c:order val="13"/>
          <c:tx>
            <c:strRef>
              <c:f>Sheet5!$A$15</c:f>
              <c:strCache>
                <c:ptCount val="1"/>
                <c:pt idx="0">
                  <c:v>Inferno</c:v>
                </c:pt>
              </c:strCache>
            </c:strRef>
          </c:tx>
          <c:val>
            <c:numRef>
              <c:f>Sheet5!$C$15:$H$15</c:f>
              <c:numCache>
                <c:formatCode>General</c:formatCode>
                <c:ptCount val="6"/>
                <c:pt idx="0">
                  <c:v>11.58</c:v>
                </c:pt>
                <c:pt idx="1">
                  <c:v>14.975</c:v>
                </c:pt>
                <c:pt idx="2">
                  <c:v>18.37</c:v>
                </c:pt>
                <c:pt idx="3">
                  <c:v>21.765000000000001</c:v>
                </c:pt>
                <c:pt idx="4">
                  <c:v>25.16</c:v>
                </c:pt>
                <c:pt idx="5">
                  <c:v>28.555</c:v>
                </c:pt>
              </c:numCache>
            </c:numRef>
          </c:val>
        </c:ser>
        <c:ser>
          <c:idx val="14"/>
          <c:order val="14"/>
          <c:tx>
            <c:strRef>
              <c:f>Sheet5!$A$16</c:f>
              <c:strCache>
                <c:ptCount val="1"/>
                <c:pt idx="0">
                  <c:v>Pheonix Strike</c:v>
                </c:pt>
              </c:strCache>
            </c:strRef>
          </c:tx>
          <c:val>
            <c:numRef>
              <c:f>Sheet5!$C$16:$H$16</c:f>
              <c:numCache>
                <c:formatCode>General</c:formatCode>
                <c:ptCount val="6"/>
                <c:pt idx="0">
                  <c:v>23.893750000000001</c:v>
                </c:pt>
                <c:pt idx="1">
                  <c:v>32.186875000000001</c:v>
                </c:pt>
                <c:pt idx="2">
                  <c:v>40.480000000000004</c:v>
                </c:pt>
                <c:pt idx="3">
                  <c:v>48.773125</c:v>
                </c:pt>
                <c:pt idx="4">
                  <c:v>57.066250000000004</c:v>
                </c:pt>
                <c:pt idx="5">
                  <c:v>65.359375</c:v>
                </c:pt>
              </c:numCache>
            </c:numRef>
          </c:val>
        </c:ser>
        <c:ser>
          <c:idx val="15"/>
          <c:order val="15"/>
          <c:tx>
            <c:strRef>
              <c:f>Sheet5!$A$27</c:f>
              <c:strCache>
                <c:ptCount val="1"/>
                <c:pt idx="0">
                  <c:v>Slice</c:v>
                </c:pt>
              </c:strCache>
            </c:strRef>
          </c:tx>
          <c:val>
            <c:numRef>
              <c:f>Sheet5!$C$27:$H$27</c:f>
              <c:numCache>
                <c:formatCode>General</c:formatCode>
                <c:ptCount val="6"/>
                <c:pt idx="0">
                  <c:v>24.195</c:v>
                </c:pt>
                <c:pt idx="1">
                  <c:v>30.368749999999999</c:v>
                </c:pt>
                <c:pt idx="2">
                  <c:v>36.542500000000004</c:v>
                </c:pt>
                <c:pt idx="3">
                  <c:v>42.716250000000002</c:v>
                </c:pt>
                <c:pt idx="4">
                  <c:v>48.89</c:v>
                </c:pt>
                <c:pt idx="5">
                  <c:v>55.063749999999999</c:v>
                </c:pt>
              </c:numCache>
            </c:numRef>
          </c:val>
        </c:ser>
        <c:marker val="1"/>
        <c:axId val="47894912"/>
        <c:axId val="47896448"/>
      </c:lineChart>
      <c:catAx>
        <c:axId val="47894912"/>
        <c:scaling>
          <c:orientation val="minMax"/>
        </c:scaling>
        <c:axPos val="b"/>
        <c:tickLblPos val="nextTo"/>
        <c:crossAx val="47896448"/>
        <c:crosses val="autoZero"/>
        <c:auto val="1"/>
        <c:lblAlgn val="ctr"/>
        <c:lblOffset val="100"/>
      </c:catAx>
      <c:valAx>
        <c:axId val="47896448"/>
        <c:scaling>
          <c:orientation val="minMax"/>
        </c:scaling>
        <c:axPos val="l"/>
        <c:majorGridlines/>
        <c:numFmt formatCode="General" sourceLinked="1"/>
        <c:tickLblPos val="nextTo"/>
        <c:crossAx val="47894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Damage per cast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3.220208212228505E-2"/>
          <c:y val="9.3235182811450934E-2"/>
          <c:w val="0.70015630634030179"/>
          <c:h val="0.86531437058739769"/>
        </c:manualLayout>
      </c:layout>
      <c:lineChart>
        <c:grouping val="standard"/>
        <c:ser>
          <c:idx val="0"/>
          <c:order val="0"/>
          <c:tx>
            <c:strRef>
              <c:f>Sheet3!$A$16</c:f>
              <c:strCache>
                <c:ptCount val="1"/>
                <c:pt idx="0">
                  <c:v>Gale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Sheet3!$C$16:$H$16</c:f>
              <c:numCache>
                <c:formatCode>General</c:formatCode>
                <c:ptCount val="6"/>
                <c:pt idx="0">
                  <c:v>303.52400000000006</c:v>
                </c:pt>
                <c:pt idx="1">
                  <c:v>388.07600000000008</c:v>
                </c:pt>
                <c:pt idx="2">
                  <c:v>472.6280000000001</c:v>
                </c:pt>
                <c:pt idx="3">
                  <c:v>557.18000000000006</c:v>
                </c:pt>
                <c:pt idx="4">
                  <c:v>641.73199999999997</c:v>
                </c:pt>
                <c:pt idx="5">
                  <c:v>726.28400000000011</c:v>
                </c:pt>
              </c:numCache>
            </c:numRef>
          </c:val>
        </c:ser>
        <c:ser>
          <c:idx val="1"/>
          <c:order val="1"/>
          <c:tx>
            <c:strRef>
              <c:f>Sheet3!$A$17</c:f>
              <c:strCache>
                <c:ptCount val="1"/>
                <c:pt idx="0">
                  <c:v>Incinerate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Sheet3!$B$17:$H$17</c:f>
              <c:numCache>
                <c:formatCode>General</c:formatCode>
                <c:ptCount val="6"/>
                <c:pt idx="0">
                  <c:v>131.56</c:v>
                </c:pt>
                <c:pt idx="1">
                  <c:v>166.90960000000001</c:v>
                </c:pt>
                <c:pt idx="2">
                  <c:v>202.25920000000002</c:v>
                </c:pt>
                <c:pt idx="3">
                  <c:v>237.60880000000003</c:v>
                </c:pt>
                <c:pt idx="4">
                  <c:v>272.95840000000004</c:v>
                </c:pt>
                <c:pt idx="5">
                  <c:v>308.30799999999999</c:v>
                </c:pt>
              </c:numCache>
            </c:numRef>
          </c:val>
        </c:ser>
        <c:ser>
          <c:idx val="2"/>
          <c:order val="2"/>
          <c:tx>
            <c:strRef>
              <c:f>Sheet3!$A$18</c:f>
              <c:strCache>
                <c:ptCount val="1"/>
                <c:pt idx="0">
                  <c:v>Arctic Cataclysm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Sheet3!$B$18:$H$18</c:f>
              <c:numCache>
                <c:formatCode>General</c:formatCode>
                <c:ptCount val="6"/>
                <c:pt idx="0">
                  <c:v>218.56</c:v>
                </c:pt>
                <c:pt idx="1">
                  <c:v>264.74</c:v>
                </c:pt>
                <c:pt idx="2">
                  <c:v>310.91999999999996</c:v>
                </c:pt>
                <c:pt idx="3">
                  <c:v>357.09999999999997</c:v>
                </c:pt>
                <c:pt idx="4">
                  <c:v>403.28</c:v>
                </c:pt>
                <c:pt idx="5">
                  <c:v>449.46</c:v>
                </c:pt>
              </c:numCache>
            </c:numRef>
          </c:val>
        </c:ser>
        <c:ser>
          <c:idx val="3"/>
          <c:order val="3"/>
          <c:tx>
            <c:strRef>
              <c:f>Sheet3!$A$19</c:f>
              <c:strCache>
                <c:ptCount val="1"/>
                <c:pt idx="0">
                  <c:v>Caustic Breath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Sheet3!$B$19:$H$19</c:f>
              <c:numCache>
                <c:formatCode>General</c:formatCode>
                <c:ptCount val="6"/>
                <c:pt idx="0">
                  <c:v>281.64</c:v>
                </c:pt>
                <c:pt idx="1">
                  <c:v>338.12</c:v>
                </c:pt>
                <c:pt idx="2">
                  <c:v>394.6</c:v>
                </c:pt>
                <c:pt idx="3">
                  <c:v>451.08000000000004</c:v>
                </c:pt>
                <c:pt idx="4">
                  <c:v>507.56000000000006</c:v>
                </c:pt>
                <c:pt idx="5">
                  <c:v>564.04</c:v>
                </c:pt>
              </c:numCache>
            </c:numRef>
          </c:val>
        </c:ser>
        <c:ser>
          <c:idx val="4"/>
          <c:order val="4"/>
          <c:tx>
            <c:strRef>
              <c:f>Sheet3!$A$20</c:f>
              <c:strCache>
                <c:ptCount val="1"/>
                <c:pt idx="0">
                  <c:v>Holy Strike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Sheet3!$B$20:$H$20</c:f>
              <c:numCache>
                <c:formatCode>General</c:formatCode>
                <c:ptCount val="6"/>
                <c:pt idx="0">
                  <c:v>361.58199999999999</c:v>
                </c:pt>
                <c:pt idx="1">
                  <c:v>442.11700000000008</c:v>
                </c:pt>
                <c:pt idx="2">
                  <c:v>522.65200000000004</c:v>
                </c:pt>
                <c:pt idx="3">
                  <c:v>603.18700000000001</c:v>
                </c:pt>
                <c:pt idx="4">
                  <c:v>683.72200000000009</c:v>
                </c:pt>
                <c:pt idx="5">
                  <c:v>764.25700000000006</c:v>
                </c:pt>
              </c:numCache>
            </c:numRef>
          </c:val>
        </c:ser>
        <c:ser>
          <c:idx val="5"/>
          <c:order val="5"/>
          <c:tx>
            <c:strRef>
              <c:f>Sheet3!$A$21</c:f>
              <c:strCache>
                <c:ptCount val="1"/>
                <c:pt idx="0">
                  <c:v>Rockslide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Sheet3!$B$21:$H$21</c:f>
              <c:numCache>
                <c:formatCode>General</c:formatCode>
                <c:ptCount val="6"/>
                <c:pt idx="0">
                  <c:v>258.21500000000003</c:v>
                </c:pt>
                <c:pt idx="1">
                  <c:v>327.875</c:v>
                </c:pt>
                <c:pt idx="2">
                  <c:v>397.53500000000003</c:v>
                </c:pt>
                <c:pt idx="3">
                  <c:v>467.19500000000005</c:v>
                </c:pt>
                <c:pt idx="4">
                  <c:v>536.85500000000002</c:v>
                </c:pt>
                <c:pt idx="5">
                  <c:v>606.51499999999999</c:v>
                </c:pt>
              </c:numCache>
            </c:numRef>
          </c:val>
        </c:ser>
        <c:ser>
          <c:idx val="6"/>
          <c:order val="6"/>
          <c:tx>
            <c:strRef>
              <c:f>Sheet3!$A$22</c:f>
              <c:strCache>
                <c:ptCount val="1"/>
                <c:pt idx="0">
                  <c:v>Rogue Wave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Sheet3!$B$22:$H$22</c:f>
              <c:numCache>
                <c:formatCode>General</c:formatCode>
                <c:ptCount val="6"/>
                <c:pt idx="0">
                  <c:v>325.56875000000002</c:v>
                </c:pt>
                <c:pt idx="1">
                  <c:v>367.49699999999996</c:v>
                </c:pt>
                <c:pt idx="2">
                  <c:v>409.42525000000001</c:v>
                </c:pt>
                <c:pt idx="3">
                  <c:v>451.3535</c:v>
                </c:pt>
                <c:pt idx="4">
                  <c:v>493.28174999999999</c:v>
                </c:pt>
                <c:pt idx="5">
                  <c:v>535.21</c:v>
                </c:pt>
              </c:numCache>
            </c:numRef>
          </c:val>
        </c:ser>
        <c:ser>
          <c:idx val="7"/>
          <c:order val="7"/>
          <c:tx>
            <c:strRef>
              <c:f>Sheet3!$A$23</c:f>
              <c:strCache>
                <c:ptCount val="1"/>
                <c:pt idx="0">
                  <c:v>Frost Spire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Sheet3!$B$23:$H$23</c:f>
              <c:numCache>
                <c:formatCode>General</c:formatCode>
                <c:ptCount val="6"/>
                <c:pt idx="0">
                  <c:v>520.59280000000001</c:v>
                </c:pt>
                <c:pt idx="1">
                  <c:v>637.69159999999988</c:v>
                </c:pt>
                <c:pt idx="2">
                  <c:v>754.79039999999998</c:v>
                </c:pt>
                <c:pt idx="3">
                  <c:v>871.88919999999985</c:v>
                </c:pt>
                <c:pt idx="4">
                  <c:v>988.98800000000006</c:v>
                </c:pt>
                <c:pt idx="5">
                  <c:v>1106.0868</c:v>
                </c:pt>
              </c:numCache>
            </c:numRef>
          </c:val>
        </c:ser>
        <c:ser>
          <c:idx val="8"/>
          <c:order val="8"/>
          <c:tx>
            <c:strRef>
              <c:f>Sheet3!$A$24</c:f>
              <c:strCache>
                <c:ptCount val="1"/>
                <c:pt idx="0">
                  <c:v>Terra Smash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Sheet3!$B$24:$H$24</c:f>
              <c:numCache>
                <c:formatCode>General</c:formatCode>
                <c:ptCount val="6"/>
                <c:pt idx="0">
                  <c:v>246.4</c:v>
                </c:pt>
                <c:pt idx="1">
                  <c:v>330</c:v>
                </c:pt>
                <c:pt idx="2">
                  <c:v>413.59999999999997</c:v>
                </c:pt>
                <c:pt idx="3">
                  <c:v>497.19999999999993</c:v>
                </c:pt>
                <c:pt idx="4">
                  <c:v>580.79999999999995</c:v>
                </c:pt>
                <c:pt idx="5">
                  <c:v>664.40000000000009</c:v>
                </c:pt>
              </c:numCache>
            </c:numRef>
          </c:val>
        </c:ser>
        <c:ser>
          <c:idx val="9"/>
          <c:order val="9"/>
          <c:tx>
            <c:strRef>
              <c:f>Sheet3!$A$25</c:f>
              <c:strCache>
                <c:ptCount val="1"/>
                <c:pt idx="0">
                  <c:v>Pestilence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Sheet3!$B$25:$H$25</c:f>
              <c:numCache>
                <c:formatCode>General</c:formatCode>
                <c:ptCount val="6"/>
                <c:pt idx="0">
                  <c:v>248.20000000000002</c:v>
                </c:pt>
                <c:pt idx="1">
                  <c:v>313.70000000000005</c:v>
                </c:pt>
                <c:pt idx="2">
                  <c:v>379.2</c:v>
                </c:pt>
                <c:pt idx="3">
                  <c:v>444.7</c:v>
                </c:pt>
                <c:pt idx="4">
                  <c:v>510.2</c:v>
                </c:pt>
                <c:pt idx="5">
                  <c:v>575.70000000000005</c:v>
                </c:pt>
              </c:numCache>
            </c:numRef>
          </c:val>
        </c:ser>
        <c:ser>
          <c:idx val="10"/>
          <c:order val="10"/>
          <c:tx>
            <c:strRef>
              <c:f>Sheet3!$A$26</c:f>
              <c:strCache>
                <c:ptCount val="1"/>
                <c:pt idx="0">
                  <c:v>Pyroclasm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Sheet3!$B$26:$H$26</c:f>
              <c:numCache>
                <c:formatCode>General</c:formatCode>
                <c:ptCount val="6"/>
                <c:pt idx="0">
                  <c:v>236.05500000000001</c:v>
                </c:pt>
                <c:pt idx="1">
                  <c:v>313.40300000000002</c:v>
                </c:pt>
                <c:pt idx="2">
                  <c:v>390.75099999999998</c:v>
                </c:pt>
                <c:pt idx="3">
                  <c:v>468.09899999999999</c:v>
                </c:pt>
                <c:pt idx="4">
                  <c:v>545.44699999999989</c:v>
                </c:pt>
                <c:pt idx="5">
                  <c:v>622.79500000000007</c:v>
                </c:pt>
              </c:numCache>
            </c:numRef>
          </c:val>
        </c:ser>
        <c:ser>
          <c:idx val="11"/>
          <c:order val="11"/>
          <c:tx>
            <c:strRef>
              <c:f>Sheet3!$A$27</c:f>
              <c:strCache>
                <c:ptCount val="1"/>
                <c:pt idx="0">
                  <c:v>Whirl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Sheet3!$B$27:$H$27</c:f>
              <c:numCache>
                <c:formatCode>General</c:formatCode>
                <c:ptCount val="6"/>
                <c:pt idx="0">
                  <c:v>195.47500000000002</c:v>
                </c:pt>
                <c:pt idx="1">
                  <c:v>231.078</c:v>
                </c:pt>
                <c:pt idx="2">
                  <c:v>266.68100000000004</c:v>
                </c:pt>
                <c:pt idx="3">
                  <c:v>302.28399999999999</c:v>
                </c:pt>
                <c:pt idx="4">
                  <c:v>337.887</c:v>
                </c:pt>
                <c:pt idx="5">
                  <c:v>373.49</c:v>
                </c:pt>
              </c:numCache>
            </c:numRef>
          </c:val>
        </c:ser>
        <c:ser>
          <c:idx val="12"/>
          <c:order val="12"/>
          <c:tx>
            <c:strRef>
              <c:f>Sheet3!$A$28</c:f>
              <c:strCache>
                <c:ptCount val="1"/>
                <c:pt idx="0">
                  <c:v>Shadowclap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Sheet3!$B$28:$H$28</c:f>
              <c:numCache>
                <c:formatCode>General</c:formatCode>
                <c:ptCount val="6"/>
                <c:pt idx="0">
                  <c:v>181.96</c:v>
                </c:pt>
                <c:pt idx="1">
                  <c:v>229.51500000000001</c:v>
                </c:pt>
                <c:pt idx="2">
                  <c:v>277.07</c:v>
                </c:pt>
                <c:pt idx="3">
                  <c:v>324.625</c:v>
                </c:pt>
                <c:pt idx="4">
                  <c:v>372.17999999999995</c:v>
                </c:pt>
                <c:pt idx="5">
                  <c:v>419.73500000000001</c:v>
                </c:pt>
              </c:numCache>
            </c:numRef>
          </c:val>
        </c:ser>
        <c:ser>
          <c:idx val="13"/>
          <c:order val="13"/>
          <c:tx>
            <c:strRef>
              <c:f>Sheet3!$A$29</c:f>
              <c:strCache>
                <c:ptCount val="1"/>
                <c:pt idx="0">
                  <c:v>Inferno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Sheet3!$B$29:$H$29</c:f>
              <c:numCache>
                <c:formatCode>General</c:formatCode>
                <c:ptCount val="6"/>
                <c:pt idx="0">
                  <c:v>173.7</c:v>
                </c:pt>
                <c:pt idx="1">
                  <c:v>224.625</c:v>
                </c:pt>
                <c:pt idx="2">
                  <c:v>275.55</c:v>
                </c:pt>
                <c:pt idx="3">
                  <c:v>326.47500000000002</c:v>
                </c:pt>
                <c:pt idx="4">
                  <c:v>377.4</c:v>
                </c:pt>
                <c:pt idx="5">
                  <c:v>428.32499999999999</c:v>
                </c:pt>
              </c:numCache>
            </c:numRef>
          </c:val>
        </c:ser>
        <c:ser>
          <c:idx val="14"/>
          <c:order val="14"/>
          <c:tx>
            <c:strRef>
              <c:f>Sheet3!$A$30</c:f>
              <c:strCache>
                <c:ptCount val="1"/>
                <c:pt idx="0">
                  <c:v>Pheonix Strike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Sheet3!$B$30:$H$30</c:f>
              <c:numCache>
                <c:formatCode>General</c:formatCode>
                <c:ptCount val="6"/>
                <c:pt idx="0">
                  <c:v>191.15</c:v>
                </c:pt>
                <c:pt idx="1">
                  <c:v>257.495</c:v>
                </c:pt>
                <c:pt idx="2">
                  <c:v>323.84000000000003</c:v>
                </c:pt>
                <c:pt idx="3">
                  <c:v>390.185</c:v>
                </c:pt>
                <c:pt idx="4">
                  <c:v>456.53000000000003</c:v>
                </c:pt>
                <c:pt idx="5">
                  <c:v>522.875</c:v>
                </c:pt>
              </c:numCache>
            </c:numRef>
          </c:val>
        </c:ser>
        <c:ser>
          <c:idx val="15"/>
          <c:order val="15"/>
          <c:tx>
            <c:strRef>
              <c:f>Sheet3!$A$41</c:f>
              <c:strCache>
                <c:ptCount val="1"/>
                <c:pt idx="0">
                  <c:v>Slice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Sheet3!$B$41:$H$41</c:f>
              <c:numCache>
                <c:formatCode>General</c:formatCode>
                <c:ptCount val="6"/>
                <c:pt idx="0">
                  <c:v>193.56</c:v>
                </c:pt>
                <c:pt idx="1">
                  <c:v>242.95</c:v>
                </c:pt>
                <c:pt idx="2">
                  <c:v>292.34000000000003</c:v>
                </c:pt>
                <c:pt idx="3">
                  <c:v>341.73</c:v>
                </c:pt>
                <c:pt idx="4">
                  <c:v>391.12</c:v>
                </c:pt>
                <c:pt idx="5">
                  <c:v>440.51</c:v>
                </c:pt>
              </c:numCache>
            </c:numRef>
          </c:val>
        </c:ser>
        <c:marker val="1"/>
        <c:axId val="48322432"/>
        <c:axId val="48323968"/>
      </c:lineChart>
      <c:catAx>
        <c:axId val="48322432"/>
        <c:scaling>
          <c:orientation val="minMax"/>
        </c:scaling>
        <c:axPos val="b"/>
        <c:numFmt formatCode="General" sourceLinked="1"/>
        <c:tickLblPos val="nextTo"/>
        <c:crossAx val="48323968"/>
        <c:crosses val="autoZero"/>
        <c:auto val="1"/>
        <c:lblAlgn val="ctr"/>
        <c:lblOffset val="100"/>
      </c:catAx>
      <c:valAx>
        <c:axId val="48323968"/>
        <c:scaling>
          <c:orientation val="minMax"/>
        </c:scaling>
        <c:axPos val="l"/>
        <c:majorGridlines/>
        <c:numFmt formatCode="General" sourceLinked="1"/>
        <c:tickLblPos val="nextTo"/>
        <c:crossAx val="48322432"/>
        <c:crosses val="autoZero"/>
        <c:crossBetween val="between"/>
      </c:valAx>
    </c:plotArea>
    <c:legend>
      <c:legendPos val="r"/>
      <c:layout/>
    </c:legend>
    <c:plotVisOnly val="1"/>
    <c:dispBlanksAs val="span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Sheet5!$A$34</c:f>
              <c:strCache>
                <c:ptCount val="1"/>
                <c:pt idx="0">
                  <c:v>Gale</c:v>
                </c:pt>
              </c:strCache>
            </c:strRef>
          </c:tx>
          <c:marker>
            <c:symbol val="none"/>
          </c:marker>
          <c:val>
            <c:numRef>
              <c:f>Sheet5!$C$34:$H$34</c:f>
              <c:numCache>
                <c:formatCode>General</c:formatCode>
                <c:ptCount val="6"/>
                <c:pt idx="0">
                  <c:v>227.64300000000003</c:v>
                </c:pt>
                <c:pt idx="1">
                  <c:v>291.05700000000007</c:v>
                </c:pt>
                <c:pt idx="2">
                  <c:v>354.47100000000006</c:v>
                </c:pt>
                <c:pt idx="3">
                  <c:v>417.88500000000005</c:v>
                </c:pt>
                <c:pt idx="4">
                  <c:v>481.29899999999998</c:v>
                </c:pt>
                <c:pt idx="5">
                  <c:v>544.71300000000008</c:v>
                </c:pt>
              </c:numCache>
            </c:numRef>
          </c:val>
        </c:ser>
        <c:ser>
          <c:idx val="1"/>
          <c:order val="1"/>
          <c:tx>
            <c:strRef>
              <c:f>Sheet5!$A$35</c:f>
              <c:strCache>
                <c:ptCount val="1"/>
                <c:pt idx="0">
                  <c:v>Incinerate</c:v>
                </c:pt>
              </c:strCache>
            </c:strRef>
          </c:tx>
          <c:marker>
            <c:symbol val="none"/>
          </c:marker>
          <c:val>
            <c:numRef>
              <c:f>Sheet5!$C$35:$H$35</c:f>
              <c:numCache>
                <c:formatCode>General</c:formatCode>
                <c:ptCount val="6"/>
                <c:pt idx="0">
                  <c:v>98.67</c:v>
                </c:pt>
                <c:pt idx="1">
                  <c:v>125.18220000000001</c:v>
                </c:pt>
                <c:pt idx="2">
                  <c:v>151.69440000000003</c:v>
                </c:pt>
                <c:pt idx="3">
                  <c:v>178.20660000000004</c:v>
                </c:pt>
                <c:pt idx="4">
                  <c:v>204.71880000000004</c:v>
                </c:pt>
                <c:pt idx="5">
                  <c:v>231.23099999999999</c:v>
                </c:pt>
              </c:numCache>
            </c:numRef>
          </c:val>
        </c:ser>
        <c:ser>
          <c:idx val="2"/>
          <c:order val="2"/>
          <c:tx>
            <c:strRef>
              <c:f>Sheet5!$A$36</c:f>
              <c:strCache>
                <c:ptCount val="1"/>
                <c:pt idx="0">
                  <c:v>Arctic Cataclysm</c:v>
                </c:pt>
              </c:strCache>
            </c:strRef>
          </c:tx>
          <c:marker>
            <c:symbol val="none"/>
          </c:marker>
          <c:val>
            <c:numRef>
              <c:f>Sheet5!$C$36:$H$36</c:f>
              <c:numCache>
                <c:formatCode>General</c:formatCode>
                <c:ptCount val="6"/>
                <c:pt idx="0">
                  <c:v>163.92000000000002</c:v>
                </c:pt>
                <c:pt idx="1">
                  <c:v>198.55500000000001</c:v>
                </c:pt>
                <c:pt idx="2">
                  <c:v>233.18999999999997</c:v>
                </c:pt>
                <c:pt idx="3">
                  <c:v>267.82499999999999</c:v>
                </c:pt>
                <c:pt idx="4">
                  <c:v>302.45999999999998</c:v>
                </c:pt>
                <c:pt idx="5">
                  <c:v>337.09499999999997</c:v>
                </c:pt>
              </c:numCache>
            </c:numRef>
          </c:val>
        </c:ser>
        <c:ser>
          <c:idx val="3"/>
          <c:order val="3"/>
          <c:tx>
            <c:strRef>
              <c:f>Sheet5!$A$37</c:f>
              <c:strCache>
                <c:ptCount val="1"/>
                <c:pt idx="0">
                  <c:v>Caustic Breath</c:v>
                </c:pt>
              </c:strCache>
            </c:strRef>
          </c:tx>
          <c:marker>
            <c:symbol val="none"/>
          </c:marker>
          <c:val>
            <c:numRef>
              <c:f>Sheet5!$C$37:$H$37</c:f>
              <c:numCache>
                <c:formatCode>General</c:formatCode>
                <c:ptCount val="6"/>
                <c:pt idx="0">
                  <c:v>211.23</c:v>
                </c:pt>
                <c:pt idx="1">
                  <c:v>253.59</c:v>
                </c:pt>
                <c:pt idx="2">
                  <c:v>295.95000000000005</c:v>
                </c:pt>
                <c:pt idx="3">
                  <c:v>338.31000000000006</c:v>
                </c:pt>
                <c:pt idx="4">
                  <c:v>380.67000000000007</c:v>
                </c:pt>
                <c:pt idx="5">
                  <c:v>423.03</c:v>
                </c:pt>
              </c:numCache>
            </c:numRef>
          </c:val>
        </c:ser>
        <c:ser>
          <c:idx val="4"/>
          <c:order val="4"/>
          <c:tx>
            <c:strRef>
              <c:f>Sheet5!$A$38</c:f>
              <c:strCache>
                <c:ptCount val="1"/>
                <c:pt idx="0">
                  <c:v>Holy Strike</c:v>
                </c:pt>
              </c:strCache>
            </c:strRef>
          </c:tx>
          <c:marker>
            <c:symbol val="none"/>
          </c:marker>
          <c:val>
            <c:numRef>
              <c:f>Sheet5!$C$38:$H$38</c:f>
              <c:numCache>
                <c:formatCode>General</c:formatCode>
                <c:ptCount val="6"/>
                <c:pt idx="0">
                  <c:v>271.18650000000002</c:v>
                </c:pt>
                <c:pt idx="1">
                  <c:v>331.58775000000003</c:v>
                </c:pt>
                <c:pt idx="2">
                  <c:v>391.98900000000003</c:v>
                </c:pt>
                <c:pt idx="3">
                  <c:v>452.39025000000004</c:v>
                </c:pt>
                <c:pt idx="4">
                  <c:v>512.79150000000004</c:v>
                </c:pt>
                <c:pt idx="5">
                  <c:v>573.19275000000005</c:v>
                </c:pt>
              </c:numCache>
            </c:numRef>
          </c:val>
        </c:ser>
        <c:ser>
          <c:idx val="5"/>
          <c:order val="5"/>
          <c:tx>
            <c:strRef>
              <c:f>Sheet5!$A$39</c:f>
              <c:strCache>
                <c:ptCount val="1"/>
                <c:pt idx="0">
                  <c:v>Rockslide</c:v>
                </c:pt>
              </c:strCache>
            </c:strRef>
          </c:tx>
          <c:marker>
            <c:symbol val="none"/>
          </c:marker>
          <c:val>
            <c:numRef>
              <c:f>Sheet5!$C$39:$H$39</c:f>
              <c:numCache>
                <c:formatCode>General</c:formatCode>
                <c:ptCount val="6"/>
                <c:pt idx="0">
                  <c:v>193.66125000000002</c:v>
                </c:pt>
                <c:pt idx="1">
                  <c:v>245.90625</c:v>
                </c:pt>
                <c:pt idx="2">
                  <c:v>298.15125</c:v>
                </c:pt>
                <c:pt idx="3">
                  <c:v>350.39625000000001</c:v>
                </c:pt>
                <c:pt idx="4">
                  <c:v>402.64125000000001</c:v>
                </c:pt>
                <c:pt idx="5">
                  <c:v>454.88625000000002</c:v>
                </c:pt>
              </c:numCache>
            </c:numRef>
          </c:val>
        </c:ser>
        <c:ser>
          <c:idx val="6"/>
          <c:order val="6"/>
          <c:tx>
            <c:strRef>
              <c:f>Sheet5!$A$40</c:f>
              <c:strCache>
                <c:ptCount val="1"/>
                <c:pt idx="0">
                  <c:v>Rogue Wave</c:v>
                </c:pt>
              </c:strCache>
            </c:strRef>
          </c:tx>
          <c:marker>
            <c:symbol val="none"/>
          </c:marker>
          <c:val>
            <c:numRef>
              <c:f>Sheet5!$C$40:$H$40</c:f>
              <c:numCache>
                <c:formatCode>General</c:formatCode>
                <c:ptCount val="6"/>
                <c:pt idx="0">
                  <c:v>244.17656250000002</c:v>
                </c:pt>
                <c:pt idx="1">
                  <c:v>275.62275</c:v>
                </c:pt>
                <c:pt idx="2">
                  <c:v>307.0689375</c:v>
                </c:pt>
                <c:pt idx="3">
                  <c:v>338.51512500000001</c:v>
                </c:pt>
                <c:pt idx="4">
                  <c:v>369.96131249999996</c:v>
                </c:pt>
                <c:pt idx="5">
                  <c:v>401.40750000000003</c:v>
                </c:pt>
              </c:numCache>
            </c:numRef>
          </c:val>
        </c:ser>
        <c:ser>
          <c:idx val="7"/>
          <c:order val="7"/>
          <c:tx>
            <c:strRef>
              <c:f>Sheet5!$A$41</c:f>
              <c:strCache>
                <c:ptCount val="1"/>
                <c:pt idx="0">
                  <c:v>Frost Spire</c:v>
                </c:pt>
              </c:strCache>
            </c:strRef>
          </c:tx>
          <c:marker>
            <c:symbol val="none"/>
          </c:marker>
          <c:val>
            <c:numRef>
              <c:f>Sheet5!$C$41:$H$41</c:f>
              <c:numCache>
                <c:formatCode>General</c:formatCode>
                <c:ptCount val="6"/>
                <c:pt idx="0">
                  <c:v>390.44460000000004</c:v>
                </c:pt>
                <c:pt idx="1">
                  <c:v>478.26869999999991</c:v>
                </c:pt>
                <c:pt idx="2">
                  <c:v>566.09280000000001</c:v>
                </c:pt>
                <c:pt idx="3">
                  <c:v>653.91689999999994</c:v>
                </c:pt>
                <c:pt idx="4">
                  <c:v>741.74099999999999</c:v>
                </c:pt>
                <c:pt idx="5">
                  <c:v>829.56510000000003</c:v>
                </c:pt>
              </c:numCache>
            </c:numRef>
          </c:val>
        </c:ser>
        <c:ser>
          <c:idx val="8"/>
          <c:order val="8"/>
          <c:tx>
            <c:strRef>
              <c:f>Sheet5!$A$42</c:f>
              <c:strCache>
                <c:ptCount val="1"/>
                <c:pt idx="0">
                  <c:v>Terra Smash</c:v>
                </c:pt>
              </c:strCache>
            </c:strRef>
          </c:tx>
          <c:marker>
            <c:symbol val="none"/>
          </c:marker>
          <c:val>
            <c:numRef>
              <c:f>Sheet5!$C$42:$H$42</c:f>
              <c:numCache>
                <c:formatCode>General</c:formatCode>
                <c:ptCount val="6"/>
                <c:pt idx="0">
                  <c:v>184.8</c:v>
                </c:pt>
                <c:pt idx="1">
                  <c:v>247.5</c:v>
                </c:pt>
                <c:pt idx="2">
                  <c:v>310.2</c:v>
                </c:pt>
                <c:pt idx="3">
                  <c:v>372.9</c:v>
                </c:pt>
                <c:pt idx="4">
                  <c:v>435.59999999999997</c:v>
                </c:pt>
                <c:pt idx="5">
                  <c:v>498.30000000000007</c:v>
                </c:pt>
              </c:numCache>
            </c:numRef>
          </c:val>
        </c:ser>
        <c:ser>
          <c:idx val="9"/>
          <c:order val="9"/>
          <c:tx>
            <c:strRef>
              <c:f>Sheet5!$A$43</c:f>
              <c:strCache>
                <c:ptCount val="1"/>
                <c:pt idx="0">
                  <c:v>Pestilence</c:v>
                </c:pt>
              </c:strCache>
            </c:strRef>
          </c:tx>
          <c:marker>
            <c:symbol val="none"/>
          </c:marker>
          <c:val>
            <c:numRef>
              <c:f>Sheet5!$C$43:$H$43</c:f>
              <c:numCache>
                <c:formatCode>General</c:formatCode>
                <c:ptCount val="6"/>
                <c:pt idx="0">
                  <c:v>186.15</c:v>
                </c:pt>
                <c:pt idx="1">
                  <c:v>235.27500000000003</c:v>
                </c:pt>
                <c:pt idx="2">
                  <c:v>284.39999999999998</c:v>
                </c:pt>
                <c:pt idx="3">
                  <c:v>333.52499999999998</c:v>
                </c:pt>
                <c:pt idx="4">
                  <c:v>382.65</c:v>
                </c:pt>
                <c:pt idx="5">
                  <c:v>431.77500000000003</c:v>
                </c:pt>
              </c:numCache>
            </c:numRef>
          </c:val>
        </c:ser>
        <c:ser>
          <c:idx val="10"/>
          <c:order val="10"/>
          <c:tx>
            <c:strRef>
              <c:f>Sheet5!$A$44</c:f>
              <c:strCache>
                <c:ptCount val="1"/>
                <c:pt idx="0">
                  <c:v>Pyroclasm</c:v>
                </c:pt>
              </c:strCache>
            </c:strRef>
          </c:tx>
          <c:marker>
            <c:symbol val="none"/>
          </c:marker>
          <c:val>
            <c:numRef>
              <c:f>Sheet5!$C$44:$H$44</c:f>
              <c:numCache>
                <c:formatCode>General</c:formatCode>
                <c:ptCount val="6"/>
                <c:pt idx="0">
                  <c:v>177.04124999999999</c:v>
                </c:pt>
                <c:pt idx="1">
                  <c:v>235.05225000000002</c:v>
                </c:pt>
                <c:pt idx="2">
                  <c:v>293.06324999999998</c:v>
                </c:pt>
                <c:pt idx="3">
                  <c:v>351.07425000000001</c:v>
                </c:pt>
                <c:pt idx="4">
                  <c:v>409.08524999999992</c:v>
                </c:pt>
                <c:pt idx="5">
                  <c:v>467.09625000000005</c:v>
                </c:pt>
              </c:numCache>
            </c:numRef>
          </c:val>
        </c:ser>
        <c:ser>
          <c:idx val="11"/>
          <c:order val="11"/>
          <c:tx>
            <c:strRef>
              <c:f>Sheet5!$A$45</c:f>
              <c:strCache>
                <c:ptCount val="1"/>
                <c:pt idx="0">
                  <c:v>Whirl</c:v>
                </c:pt>
              </c:strCache>
            </c:strRef>
          </c:tx>
          <c:marker>
            <c:symbol val="none"/>
          </c:marker>
          <c:val>
            <c:numRef>
              <c:f>Sheet5!$C$45:$H$45</c:f>
              <c:numCache>
                <c:formatCode>General</c:formatCode>
                <c:ptCount val="6"/>
                <c:pt idx="0">
                  <c:v>146.60625000000002</c:v>
                </c:pt>
                <c:pt idx="1">
                  <c:v>173.30850000000001</c:v>
                </c:pt>
                <c:pt idx="2">
                  <c:v>200.01075000000003</c:v>
                </c:pt>
                <c:pt idx="3">
                  <c:v>226.71299999999999</c:v>
                </c:pt>
                <c:pt idx="4">
                  <c:v>253.41525000000001</c:v>
                </c:pt>
                <c:pt idx="5">
                  <c:v>280.11750000000001</c:v>
                </c:pt>
              </c:numCache>
            </c:numRef>
          </c:val>
        </c:ser>
        <c:ser>
          <c:idx val="12"/>
          <c:order val="12"/>
          <c:tx>
            <c:strRef>
              <c:f>Sheet5!$A$46</c:f>
              <c:strCache>
                <c:ptCount val="1"/>
                <c:pt idx="0">
                  <c:v>Shadowclap</c:v>
                </c:pt>
              </c:strCache>
            </c:strRef>
          </c:tx>
          <c:marker>
            <c:symbol val="none"/>
          </c:marker>
          <c:val>
            <c:numRef>
              <c:f>Sheet5!$C$46:$H$46</c:f>
              <c:numCache>
                <c:formatCode>General</c:formatCode>
                <c:ptCount val="6"/>
                <c:pt idx="0">
                  <c:v>136.47</c:v>
                </c:pt>
                <c:pt idx="1">
                  <c:v>172.13625000000002</c:v>
                </c:pt>
                <c:pt idx="2">
                  <c:v>207.80250000000001</c:v>
                </c:pt>
                <c:pt idx="3">
                  <c:v>243.46875</c:v>
                </c:pt>
                <c:pt idx="4">
                  <c:v>279.13499999999999</c:v>
                </c:pt>
                <c:pt idx="5">
                  <c:v>314.80124999999998</c:v>
                </c:pt>
              </c:numCache>
            </c:numRef>
          </c:val>
        </c:ser>
        <c:ser>
          <c:idx val="13"/>
          <c:order val="13"/>
          <c:tx>
            <c:strRef>
              <c:f>Sheet5!$A$47</c:f>
              <c:strCache>
                <c:ptCount val="1"/>
                <c:pt idx="0">
                  <c:v>Inferno</c:v>
                </c:pt>
              </c:strCache>
            </c:strRef>
          </c:tx>
          <c:marker>
            <c:symbol val="none"/>
          </c:marker>
          <c:val>
            <c:numRef>
              <c:f>Sheet5!$C$47:$H$47</c:f>
              <c:numCache>
                <c:formatCode>General</c:formatCode>
                <c:ptCount val="6"/>
                <c:pt idx="0">
                  <c:v>130.27499999999998</c:v>
                </c:pt>
                <c:pt idx="1">
                  <c:v>168.46875</c:v>
                </c:pt>
                <c:pt idx="2">
                  <c:v>206.66250000000002</c:v>
                </c:pt>
                <c:pt idx="3">
                  <c:v>244.85625000000002</c:v>
                </c:pt>
                <c:pt idx="4">
                  <c:v>283.04999999999995</c:v>
                </c:pt>
                <c:pt idx="5">
                  <c:v>321.24374999999998</c:v>
                </c:pt>
              </c:numCache>
            </c:numRef>
          </c:val>
        </c:ser>
        <c:ser>
          <c:idx val="14"/>
          <c:order val="14"/>
          <c:tx>
            <c:strRef>
              <c:f>Sheet5!$A$48</c:f>
              <c:strCache>
                <c:ptCount val="1"/>
                <c:pt idx="0">
                  <c:v>Pheonix Strike</c:v>
                </c:pt>
              </c:strCache>
            </c:strRef>
          </c:tx>
          <c:marker>
            <c:symbol val="none"/>
          </c:marker>
          <c:val>
            <c:numRef>
              <c:f>Sheet5!$C$48:$H$48</c:f>
              <c:numCache>
                <c:formatCode>General</c:formatCode>
                <c:ptCount val="6"/>
                <c:pt idx="0">
                  <c:v>143.36250000000001</c:v>
                </c:pt>
                <c:pt idx="1">
                  <c:v>193.12125</c:v>
                </c:pt>
                <c:pt idx="2">
                  <c:v>242.88000000000002</c:v>
                </c:pt>
                <c:pt idx="3">
                  <c:v>292.63875000000002</c:v>
                </c:pt>
                <c:pt idx="4">
                  <c:v>342.39750000000004</c:v>
                </c:pt>
                <c:pt idx="5">
                  <c:v>392.15625</c:v>
                </c:pt>
              </c:numCache>
            </c:numRef>
          </c:val>
        </c:ser>
        <c:ser>
          <c:idx val="15"/>
          <c:order val="15"/>
          <c:tx>
            <c:strRef>
              <c:f>Sheet5!$A$59</c:f>
              <c:strCache>
                <c:ptCount val="1"/>
                <c:pt idx="0">
                  <c:v>Slice</c:v>
                </c:pt>
              </c:strCache>
            </c:strRef>
          </c:tx>
          <c:marker>
            <c:symbol val="none"/>
          </c:marker>
          <c:val>
            <c:numRef>
              <c:f>Sheet5!$C$59:$H$59</c:f>
              <c:numCache>
                <c:formatCode>General</c:formatCode>
                <c:ptCount val="6"/>
                <c:pt idx="0">
                  <c:v>145.17000000000002</c:v>
                </c:pt>
                <c:pt idx="1">
                  <c:v>182.21249999999998</c:v>
                </c:pt>
                <c:pt idx="2">
                  <c:v>219.25500000000002</c:v>
                </c:pt>
                <c:pt idx="3">
                  <c:v>256.29750000000001</c:v>
                </c:pt>
                <c:pt idx="4">
                  <c:v>293.34000000000003</c:v>
                </c:pt>
                <c:pt idx="5">
                  <c:v>330.38249999999999</c:v>
                </c:pt>
              </c:numCache>
            </c:numRef>
          </c:val>
        </c:ser>
        <c:ser>
          <c:idx val="16"/>
          <c:order val="16"/>
          <c:tx>
            <c:strRef>
              <c:f>Sheet5!$A$60</c:f>
              <c:strCache>
                <c:ptCount val="1"/>
                <c:pt idx="0">
                  <c:v>Hold Person</c:v>
                </c:pt>
              </c:strCache>
            </c:strRef>
          </c:tx>
          <c:marker>
            <c:symbol val="none"/>
          </c:marker>
          <c:val>
            <c:numRef>
              <c:f>Sheet5!$C$60:$H$60</c:f>
              <c:numCache>
                <c:formatCode>General</c:formatCode>
                <c:ptCount val="6"/>
                <c:pt idx="0">
                  <c:v>289.18</c:v>
                </c:pt>
                <c:pt idx="1">
                  <c:v>390.22029999999995</c:v>
                </c:pt>
                <c:pt idx="2">
                  <c:v>506.3032</c:v>
                </c:pt>
                <c:pt idx="3">
                  <c:v>637.42869999999994</c:v>
                </c:pt>
                <c:pt idx="4">
                  <c:v>783.59680000000014</c:v>
                </c:pt>
                <c:pt idx="5">
                  <c:v>944.80750000000012</c:v>
                </c:pt>
              </c:numCache>
            </c:numRef>
          </c:val>
        </c:ser>
        <c:ser>
          <c:idx val="17"/>
          <c:order val="17"/>
          <c:tx>
            <c:strRef>
              <c:f>Sheet5!$A$61</c:f>
              <c:strCache>
                <c:ptCount val="1"/>
                <c:pt idx="0">
                  <c:v>Chasten</c:v>
                </c:pt>
              </c:strCache>
            </c:strRef>
          </c:tx>
          <c:marker>
            <c:symbol val="none"/>
          </c:marker>
          <c:val>
            <c:numRef>
              <c:f>Sheet5!$C$61:$H$61</c:f>
              <c:numCache>
                <c:formatCode>General</c:formatCode>
                <c:ptCount val="6"/>
                <c:pt idx="0">
                  <c:v>289.98100000000005</c:v>
                </c:pt>
                <c:pt idx="1">
                  <c:v>359.47550000000001</c:v>
                </c:pt>
                <c:pt idx="2">
                  <c:v>428.97</c:v>
                </c:pt>
                <c:pt idx="3">
                  <c:v>498.46450000000004</c:v>
                </c:pt>
                <c:pt idx="4">
                  <c:v>567.95900000000006</c:v>
                </c:pt>
                <c:pt idx="5">
                  <c:v>637.45350000000008</c:v>
                </c:pt>
              </c:numCache>
            </c:numRef>
          </c:val>
        </c:ser>
        <c:ser>
          <c:idx val="18"/>
          <c:order val="18"/>
          <c:tx>
            <c:strRef>
              <c:f>Sheet5!$A$62</c:f>
              <c:strCache>
                <c:ptCount val="1"/>
                <c:pt idx="0">
                  <c:v>Demoralizing Blow</c:v>
                </c:pt>
              </c:strCache>
            </c:strRef>
          </c:tx>
          <c:marker>
            <c:symbol val="none"/>
          </c:marker>
          <c:val>
            <c:numRef>
              <c:f>Sheet5!$C$62:$H$62</c:f>
              <c:numCache>
                <c:formatCode>General</c:formatCode>
                <c:ptCount val="6"/>
                <c:pt idx="0">
                  <c:v>144</c:v>
                </c:pt>
                <c:pt idx="1">
                  <c:v>203.75</c:v>
                </c:pt>
                <c:pt idx="2">
                  <c:v>263.5</c:v>
                </c:pt>
                <c:pt idx="3">
                  <c:v>323.25</c:v>
                </c:pt>
                <c:pt idx="4">
                  <c:v>383</c:v>
                </c:pt>
                <c:pt idx="5">
                  <c:v>442.75</c:v>
                </c:pt>
              </c:numCache>
            </c:numRef>
          </c:val>
        </c:ser>
        <c:ser>
          <c:idx val="19"/>
          <c:order val="19"/>
          <c:tx>
            <c:strRef>
              <c:f>Sheet5!$A$63</c:f>
              <c:strCache>
                <c:ptCount val="1"/>
                <c:pt idx="0">
                  <c:v>Soulstrike</c:v>
                </c:pt>
              </c:strCache>
            </c:strRef>
          </c:tx>
          <c:marker>
            <c:symbol val="none"/>
          </c:marker>
          <c:val>
            <c:numRef>
              <c:f>Sheet5!$C$63:$H$63</c:f>
              <c:numCache>
                <c:formatCode>General</c:formatCode>
                <c:ptCount val="6"/>
                <c:pt idx="0">
                  <c:v>484.38000000000005</c:v>
                </c:pt>
                <c:pt idx="1">
                  <c:v>704.27760000000001</c:v>
                </c:pt>
                <c:pt idx="2">
                  <c:v>924.17520000000002</c:v>
                </c:pt>
                <c:pt idx="3">
                  <c:v>1144.0727999999999</c:v>
                </c:pt>
                <c:pt idx="4">
                  <c:v>1363.9704000000002</c:v>
                </c:pt>
                <c:pt idx="5">
                  <c:v>1583.8680000000002</c:v>
                </c:pt>
              </c:numCache>
            </c:numRef>
          </c:val>
        </c:ser>
        <c:ser>
          <c:idx val="20"/>
          <c:order val="20"/>
          <c:tx>
            <c:strRef>
              <c:f>Sheet5!$A$64</c:f>
              <c:strCache>
                <c:ptCount val="1"/>
                <c:pt idx="0">
                  <c:v>Echoing Strike</c:v>
                </c:pt>
              </c:strCache>
            </c:strRef>
          </c:tx>
          <c:marker>
            <c:symbol val="none"/>
          </c:marker>
          <c:val>
            <c:numRef>
              <c:f>Sheet5!$C$64:$H$64</c:f>
              <c:numCache>
                <c:formatCode>General</c:formatCode>
                <c:ptCount val="6"/>
                <c:pt idx="0">
                  <c:v>88.162499999999994</c:v>
                </c:pt>
                <c:pt idx="1">
                  <c:v>103.271</c:v>
                </c:pt>
                <c:pt idx="2">
                  <c:v>118.37949999999999</c:v>
                </c:pt>
                <c:pt idx="3">
                  <c:v>133.488</c:v>
                </c:pt>
                <c:pt idx="4">
                  <c:v>148.59649999999999</c:v>
                </c:pt>
                <c:pt idx="5">
                  <c:v>163.70500000000001</c:v>
                </c:pt>
              </c:numCache>
            </c:numRef>
          </c:val>
        </c:ser>
        <c:ser>
          <c:idx val="21"/>
          <c:order val="21"/>
          <c:tx>
            <c:strRef>
              <c:f>Sheet5!$A$65</c:f>
              <c:strCache>
                <c:ptCount val="1"/>
                <c:pt idx="0">
                  <c:v>Degeneration</c:v>
                </c:pt>
              </c:strCache>
            </c:strRef>
          </c:tx>
          <c:marker>
            <c:symbol val="none"/>
          </c:marker>
          <c:val>
            <c:numRef>
              <c:f>Sheet5!$C$65:$H$65</c:f>
              <c:numCache>
                <c:formatCode>General</c:formatCode>
                <c:ptCount val="6"/>
                <c:pt idx="0">
                  <c:v>370.73400000000004</c:v>
                </c:pt>
                <c:pt idx="1">
                  <c:v>575.00430000000006</c:v>
                </c:pt>
                <c:pt idx="2">
                  <c:v>779.27460000000008</c:v>
                </c:pt>
                <c:pt idx="3">
                  <c:v>983.54489999999998</c:v>
                </c:pt>
                <c:pt idx="4">
                  <c:v>1187.8152</c:v>
                </c:pt>
                <c:pt idx="5">
                  <c:v>1392.0855000000001</c:v>
                </c:pt>
              </c:numCache>
            </c:numRef>
          </c:val>
        </c:ser>
        <c:ser>
          <c:idx val="22"/>
          <c:order val="22"/>
          <c:tx>
            <c:strRef>
              <c:f>Sheet5!$A$66</c:f>
              <c:strCache>
                <c:ptCount val="1"/>
                <c:pt idx="0">
                  <c:v>Smash</c:v>
                </c:pt>
              </c:strCache>
            </c:strRef>
          </c:tx>
          <c:marker>
            <c:symbol val="none"/>
          </c:marker>
          <c:val>
            <c:numRef>
              <c:f>Sheet5!$C$66:$H$66</c:f>
              <c:numCache>
                <c:formatCode>General</c:formatCode>
                <c:ptCount val="6"/>
                <c:pt idx="0">
                  <c:v>317.875</c:v>
                </c:pt>
                <c:pt idx="1">
                  <c:v>367.62</c:v>
                </c:pt>
                <c:pt idx="2">
                  <c:v>417.36500000000001</c:v>
                </c:pt>
                <c:pt idx="3">
                  <c:v>467.11</c:v>
                </c:pt>
                <c:pt idx="4">
                  <c:v>516.85500000000002</c:v>
                </c:pt>
                <c:pt idx="5">
                  <c:v>566.6</c:v>
                </c:pt>
              </c:numCache>
            </c:numRef>
          </c:val>
        </c:ser>
        <c:ser>
          <c:idx val="23"/>
          <c:order val="23"/>
          <c:tx>
            <c:strRef>
              <c:f>Sheet5!$A$67</c:f>
              <c:strCache>
                <c:ptCount val="1"/>
                <c:pt idx="0">
                  <c:v>Grasping Tree</c:v>
                </c:pt>
              </c:strCache>
            </c:strRef>
          </c:tx>
          <c:marker>
            <c:symbol val="none"/>
          </c:marker>
          <c:val>
            <c:numRef>
              <c:f>Sheet5!$C$67:$H$67</c:f>
              <c:numCache>
                <c:formatCode>General</c:formatCode>
                <c:ptCount val="6"/>
                <c:pt idx="0">
                  <c:v>79.7</c:v>
                </c:pt>
                <c:pt idx="1">
                  <c:v>120.31800000000001</c:v>
                </c:pt>
                <c:pt idx="2">
                  <c:v>166.78899999999999</c:v>
                </c:pt>
                <c:pt idx="3">
                  <c:v>219.113</c:v>
                </c:pt>
                <c:pt idx="4">
                  <c:v>277.28999999999996</c:v>
                </c:pt>
                <c:pt idx="5">
                  <c:v>341.32</c:v>
                </c:pt>
              </c:numCache>
            </c:numRef>
          </c:val>
        </c:ser>
        <c:ser>
          <c:idx val="24"/>
          <c:order val="24"/>
          <c:tx>
            <c:strRef>
              <c:f>Sheet5!$A$68</c:f>
              <c:strCache>
                <c:ptCount val="1"/>
                <c:pt idx="0">
                  <c:v>Ice Lance</c:v>
                </c:pt>
              </c:strCache>
            </c:strRef>
          </c:tx>
          <c:marker>
            <c:symbol val="none"/>
          </c:marker>
          <c:val>
            <c:numRef>
              <c:f>Sheet5!$C$68:$H$68</c:f>
              <c:numCache>
                <c:formatCode>General</c:formatCode>
                <c:ptCount val="6"/>
                <c:pt idx="0">
                  <c:v>438.81499999999994</c:v>
                </c:pt>
                <c:pt idx="1">
                  <c:v>527.11749999999995</c:v>
                </c:pt>
                <c:pt idx="2">
                  <c:v>615.41999999999996</c:v>
                </c:pt>
                <c:pt idx="3">
                  <c:v>703.72249999999997</c:v>
                </c:pt>
                <c:pt idx="4">
                  <c:v>792.02499999999998</c:v>
                </c:pt>
                <c:pt idx="5">
                  <c:v>880.32749999999999</c:v>
                </c:pt>
              </c:numCache>
            </c:numRef>
          </c:val>
        </c:ser>
        <c:ser>
          <c:idx val="25"/>
          <c:order val="25"/>
          <c:tx>
            <c:strRef>
              <c:f>Sheet5!$A$69</c:f>
              <c:strCache>
                <c:ptCount val="1"/>
                <c:pt idx="0">
                  <c:v>Lunge</c:v>
                </c:pt>
              </c:strCache>
            </c:strRef>
          </c:tx>
          <c:marker>
            <c:symbol val="none"/>
          </c:marker>
          <c:val>
            <c:numRef>
              <c:f>Sheet5!$C$69:$H$69</c:f>
              <c:numCache>
                <c:formatCode>General</c:formatCode>
                <c:ptCount val="6"/>
                <c:pt idx="0">
                  <c:v>286.25</c:v>
                </c:pt>
                <c:pt idx="1">
                  <c:v>374.5</c:v>
                </c:pt>
                <c:pt idx="2">
                  <c:v>462.75</c:v>
                </c:pt>
                <c:pt idx="3">
                  <c:v>551</c:v>
                </c:pt>
                <c:pt idx="4">
                  <c:v>639.25</c:v>
                </c:pt>
                <c:pt idx="5">
                  <c:v>727.5</c:v>
                </c:pt>
              </c:numCache>
            </c:numRef>
          </c:val>
        </c:ser>
        <c:ser>
          <c:idx val="26"/>
          <c:order val="26"/>
          <c:tx>
            <c:strRef>
              <c:f>Sheet5!$A$70</c:f>
              <c:strCache>
                <c:ptCount val="1"/>
                <c:pt idx="0">
                  <c:v>Smite</c:v>
                </c:pt>
              </c:strCache>
            </c:strRef>
          </c:tx>
          <c:marker>
            <c:symbol val="none"/>
          </c:marker>
          <c:val>
            <c:numRef>
              <c:f>Sheet5!$C$70:$H$70</c:f>
              <c:numCache>
                <c:formatCode>General</c:formatCode>
                <c:ptCount val="6"/>
                <c:pt idx="0">
                  <c:v>191.65</c:v>
                </c:pt>
                <c:pt idx="1">
                  <c:v>267.0625</c:v>
                </c:pt>
                <c:pt idx="2">
                  <c:v>342.47500000000002</c:v>
                </c:pt>
                <c:pt idx="3">
                  <c:v>417.88750000000005</c:v>
                </c:pt>
                <c:pt idx="4">
                  <c:v>493.3</c:v>
                </c:pt>
                <c:pt idx="5">
                  <c:v>568.71250000000009</c:v>
                </c:pt>
              </c:numCache>
            </c:numRef>
          </c:val>
        </c:ser>
        <c:ser>
          <c:idx val="27"/>
          <c:order val="27"/>
          <c:tx>
            <c:strRef>
              <c:f>Sheet5!$A$71</c:f>
              <c:strCache>
                <c:ptCount val="1"/>
                <c:pt idx="0">
                  <c:v>Maw of Death</c:v>
                </c:pt>
              </c:strCache>
            </c:strRef>
          </c:tx>
          <c:marker>
            <c:symbol val="none"/>
          </c:marker>
          <c:val>
            <c:numRef>
              <c:f>Sheet5!$C$71:$H$71</c:f>
              <c:numCache>
                <c:formatCode>General</c:formatCode>
                <c:ptCount val="6"/>
                <c:pt idx="0">
                  <c:v>256.95</c:v>
                </c:pt>
                <c:pt idx="1">
                  <c:v>310.74249999999995</c:v>
                </c:pt>
                <c:pt idx="2">
                  <c:v>364.53499999999997</c:v>
                </c:pt>
                <c:pt idx="3">
                  <c:v>418.32749999999999</c:v>
                </c:pt>
                <c:pt idx="4">
                  <c:v>472.12</c:v>
                </c:pt>
                <c:pt idx="5">
                  <c:v>525.91249999999991</c:v>
                </c:pt>
              </c:numCache>
            </c:numRef>
          </c:val>
        </c:ser>
        <c:ser>
          <c:idx val="28"/>
          <c:order val="28"/>
          <c:tx>
            <c:strRef>
              <c:f>Sheet5!$A$72</c:f>
              <c:strCache>
                <c:ptCount val="1"/>
                <c:pt idx="0">
                  <c:v>Cinderfury</c:v>
                </c:pt>
              </c:strCache>
            </c:strRef>
          </c:tx>
          <c:marker>
            <c:symbol val="none"/>
          </c:marker>
          <c:val>
            <c:numRef>
              <c:f>Sheet5!$C$72:$H$72</c:f>
              <c:numCache>
                <c:formatCode>General</c:formatCode>
                <c:ptCount val="6"/>
                <c:pt idx="0">
                  <c:v>286.74</c:v>
                </c:pt>
                <c:pt idx="1">
                  <c:v>387.64599999999996</c:v>
                </c:pt>
                <c:pt idx="2">
                  <c:v>488.55199999999996</c:v>
                </c:pt>
                <c:pt idx="3">
                  <c:v>589.45799999999997</c:v>
                </c:pt>
                <c:pt idx="4">
                  <c:v>690.36400000000003</c:v>
                </c:pt>
                <c:pt idx="5">
                  <c:v>791.27</c:v>
                </c:pt>
              </c:numCache>
            </c:numRef>
          </c:val>
        </c:ser>
        <c:ser>
          <c:idx val="29"/>
          <c:order val="29"/>
          <c:tx>
            <c:strRef>
              <c:f>Sheet5!$A$73</c:f>
              <c:strCache>
                <c:ptCount val="1"/>
                <c:pt idx="0">
                  <c:v>Rend Soul</c:v>
                </c:pt>
              </c:strCache>
            </c:strRef>
          </c:tx>
          <c:marker>
            <c:symbol val="none"/>
          </c:marker>
          <c:val>
            <c:numRef>
              <c:f>Sheet5!$C$73:$H$73</c:f>
              <c:numCache>
                <c:formatCode>General</c:formatCode>
                <c:ptCount val="6"/>
                <c:pt idx="0">
                  <c:v>541.13800000000003</c:v>
                </c:pt>
                <c:pt idx="1">
                  <c:v>587.34260000000006</c:v>
                </c:pt>
                <c:pt idx="2">
                  <c:v>633.54719999999998</c:v>
                </c:pt>
                <c:pt idx="3">
                  <c:v>679.7518</c:v>
                </c:pt>
                <c:pt idx="4">
                  <c:v>725.95640000000003</c:v>
                </c:pt>
                <c:pt idx="5">
                  <c:v>772.16100000000006</c:v>
                </c:pt>
              </c:numCache>
            </c:numRef>
          </c:val>
        </c:ser>
        <c:ser>
          <c:idx val="30"/>
          <c:order val="30"/>
          <c:tx>
            <c:strRef>
              <c:f>Sheet5!$A$74</c:f>
              <c:strCache>
                <c:ptCount val="1"/>
                <c:pt idx="0">
                  <c:v>Mortal Strike</c:v>
                </c:pt>
              </c:strCache>
            </c:strRef>
          </c:tx>
          <c:marker>
            <c:symbol val="none"/>
          </c:marker>
          <c:val>
            <c:numRef>
              <c:f>Sheet5!$C$74:$H$74</c:f>
              <c:numCache>
                <c:formatCode>General</c:formatCode>
                <c:ptCount val="6"/>
                <c:pt idx="0">
                  <c:v>191.45000000000002</c:v>
                </c:pt>
                <c:pt idx="1">
                  <c:v>264.26499999999999</c:v>
                </c:pt>
                <c:pt idx="2">
                  <c:v>337.08000000000004</c:v>
                </c:pt>
                <c:pt idx="3">
                  <c:v>409.89500000000004</c:v>
                </c:pt>
                <c:pt idx="4">
                  <c:v>482.71000000000004</c:v>
                </c:pt>
                <c:pt idx="5">
                  <c:v>555.52500000000009</c:v>
                </c:pt>
              </c:numCache>
            </c:numRef>
          </c:val>
        </c:ser>
        <c:ser>
          <c:idx val="31"/>
          <c:order val="31"/>
          <c:tx>
            <c:strRef>
              <c:f>Sheet5!$A$75</c:f>
              <c:strCache>
                <c:ptCount val="1"/>
                <c:pt idx="0">
                  <c:v>Shatter</c:v>
                </c:pt>
              </c:strCache>
            </c:strRef>
          </c:tx>
          <c:marker>
            <c:symbol val="none"/>
          </c:marker>
          <c:val>
            <c:numRef>
              <c:f>Sheet5!$C$75:$H$75</c:f>
              <c:numCache>
                <c:formatCode>General</c:formatCode>
                <c:ptCount val="6"/>
                <c:pt idx="0">
                  <c:v>152.95999999999998</c:v>
                </c:pt>
                <c:pt idx="1">
                  <c:v>192.14</c:v>
                </c:pt>
                <c:pt idx="2">
                  <c:v>231.32</c:v>
                </c:pt>
                <c:pt idx="3">
                  <c:v>270.5</c:v>
                </c:pt>
                <c:pt idx="4">
                  <c:v>309.67999999999995</c:v>
                </c:pt>
                <c:pt idx="5">
                  <c:v>348.86</c:v>
                </c:pt>
              </c:numCache>
            </c:numRef>
          </c:val>
        </c:ser>
        <c:ser>
          <c:idx val="32"/>
          <c:order val="32"/>
          <c:tx>
            <c:strRef>
              <c:f>Sheet5!$A$76</c:f>
              <c:strCache>
                <c:ptCount val="1"/>
                <c:pt idx="0">
                  <c:v>Dominant Blow (Str)</c:v>
                </c:pt>
              </c:strCache>
            </c:strRef>
          </c:tx>
          <c:marker>
            <c:symbol val="none"/>
          </c:marker>
          <c:val>
            <c:numRef>
              <c:f>Sheet5!$C$76:$H$76</c:f>
              <c:numCache>
                <c:formatCode>General</c:formatCode>
                <c:ptCount val="6"/>
                <c:pt idx="0">
                  <c:v>136.55000000000001</c:v>
                </c:pt>
                <c:pt idx="1">
                  <c:v>181.86</c:v>
                </c:pt>
                <c:pt idx="2">
                  <c:v>227.17</c:v>
                </c:pt>
                <c:pt idx="3">
                  <c:v>272.48</c:v>
                </c:pt>
                <c:pt idx="4">
                  <c:v>317.78999999999996</c:v>
                </c:pt>
                <c:pt idx="5">
                  <c:v>363.1</c:v>
                </c:pt>
              </c:numCache>
            </c:numRef>
          </c:val>
        </c:ser>
        <c:ser>
          <c:idx val="33"/>
          <c:order val="33"/>
          <c:tx>
            <c:strRef>
              <c:f>Sheet5!$A$77</c:f>
              <c:strCache>
                <c:ptCount val="1"/>
                <c:pt idx="0">
                  <c:v>Dominant Blow (Agi)</c:v>
                </c:pt>
              </c:strCache>
            </c:strRef>
          </c:tx>
          <c:marker>
            <c:symbol val="none"/>
          </c:marker>
          <c:val>
            <c:numRef>
              <c:f>Sheet5!$C$77:$H$77</c:f>
              <c:numCache>
                <c:formatCode>General</c:formatCode>
                <c:ptCount val="6"/>
                <c:pt idx="0">
                  <c:v>162.58500000000001</c:v>
                </c:pt>
                <c:pt idx="1">
                  <c:v>203.13650000000001</c:v>
                </c:pt>
                <c:pt idx="2">
                  <c:v>243.68800000000002</c:v>
                </c:pt>
                <c:pt idx="3">
                  <c:v>284.23950000000002</c:v>
                </c:pt>
                <c:pt idx="4">
                  <c:v>324.791</c:v>
                </c:pt>
                <c:pt idx="5">
                  <c:v>365.34250000000003</c:v>
                </c:pt>
              </c:numCache>
            </c:numRef>
          </c:val>
        </c:ser>
        <c:ser>
          <c:idx val="34"/>
          <c:order val="34"/>
          <c:tx>
            <c:strRef>
              <c:f>Sheet5!$A$78</c:f>
              <c:strCache>
                <c:ptCount val="1"/>
                <c:pt idx="0">
                  <c:v>Dominant Blow (Int)</c:v>
                </c:pt>
              </c:strCache>
            </c:strRef>
          </c:tx>
          <c:marker>
            <c:symbol val="none"/>
          </c:marker>
          <c:val>
            <c:numRef>
              <c:f>Sheet5!$C$78:$H$78</c:f>
              <c:numCache>
                <c:formatCode>General</c:formatCode>
                <c:ptCount val="6"/>
                <c:pt idx="0">
                  <c:v>118.58875</c:v>
                </c:pt>
                <c:pt idx="1">
                  <c:v>161.9375</c:v>
                </c:pt>
                <c:pt idx="2">
                  <c:v>205.28625</c:v>
                </c:pt>
                <c:pt idx="3">
                  <c:v>248.63499999999999</c:v>
                </c:pt>
                <c:pt idx="4">
                  <c:v>291.98374999999999</c:v>
                </c:pt>
                <c:pt idx="5">
                  <c:v>335.33249999999998</c:v>
                </c:pt>
              </c:numCache>
            </c:numRef>
          </c:val>
        </c:ser>
        <c:ser>
          <c:idx val="35"/>
          <c:order val="35"/>
          <c:tx>
            <c:strRef>
              <c:f>Sheet5!$A$84</c:f>
              <c:strCache>
                <c:ptCount val="1"/>
                <c:pt idx="0">
                  <c:v>Doom Hammer</c:v>
                </c:pt>
              </c:strCache>
            </c:strRef>
          </c:tx>
          <c:marker>
            <c:symbol val="none"/>
          </c:marker>
          <c:val>
            <c:numRef>
              <c:f>Sheet5!$C$84:$H$84</c:f>
              <c:numCache>
                <c:formatCode>General</c:formatCode>
                <c:ptCount val="6"/>
                <c:pt idx="0">
                  <c:v>208.7</c:v>
                </c:pt>
                <c:pt idx="1">
                  <c:v>260.43999999999994</c:v>
                </c:pt>
                <c:pt idx="2">
                  <c:v>312.17999999999995</c:v>
                </c:pt>
                <c:pt idx="3">
                  <c:v>363.92</c:v>
                </c:pt>
                <c:pt idx="4">
                  <c:v>415.65999999999997</c:v>
                </c:pt>
                <c:pt idx="5">
                  <c:v>467.4</c:v>
                </c:pt>
              </c:numCache>
            </c:numRef>
          </c:val>
        </c:ser>
        <c:marker val="1"/>
        <c:axId val="48426368"/>
        <c:axId val="48510080"/>
      </c:lineChart>
      <c:catAx>
        <c:axId val="48426368"/>
        <c:scaling>
          <c:orientation val="minMax"/>
        </c:scaling>
        <c:axPos val="b"/>
        <c:numFmt formatCode="General" sourceLinked="1"/>
        <c:tickLblPos val="nextTo"/>
        <c:crossAx val="48510080"/>
        <c:crosses val="autoZero"/>
        <c:auto val="1"/>
        <c:lblAlgn val="ctr"/>
        <c:lblOffset val="100"/>
      </c:catAx>
      <c:valAx>
        <c:axId val="48510080"/>
        <c:scaling>
          <c:orientation val="minMax"/>
        </c:scaling>
        <c:axPos val="l"/>
        <c:majorGridlines/>
        <c:numFmt formatCode="General" sourceLinked="1"/>
        <c:tickLblPos val="nextTo"/>
        <c:crossAx val="48426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561976</xdr:colOff>
      <xdr:row>0</xdr:row>
      <xdr:rowOff>133351</xdr:rowOff>
    </xdr:from>
    <xdr:to>
      <xdr:col>19</xdr:col>
      <xdr:colOff>581025</xdr:colOff>
      <xdr:row>38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523875</xdr:colOff>
      <xdr:row>0</xdr:row>
      <xdr:rowOff>142876</xdr:rowOff>
    </xdr:from>
    <xdr:to>
      <xdr:col>10</xdr:col>
      <xdr:colOff>323850</xdr:colOff>
      <xdr:row>38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523876</xdr:colOff>
      <xdr:row>40</xdr:row>
      <xdr:rowOff>1</xdr:rowOff>
    </xdr:from>
    <xdr:to>
      <xdr:col>10</xdr:col>
      <xdr:colOff>66676</xdr:colOff>
      <xdr:row>78</xdr:row>
      <xdr:rowOff>57151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B19" sqref="B19"/>
    </sheetView>
  </sheetViews>
  <sheetFormatPr defaultRowHeight="15"/>
  <cols>
    <col min="1" max="1" width="17.28515625" customWidth="1"/>
  </cols>
  <sheetData>
    <row r="1" spans="1:5">
      <c r="A1" t="s">
        <v>14</v>
      </c>
      <c r="B1">
        <v>30</v>
      </c>
      <c r="C1">
        <f>B1-1</f>
        <v>29</v>
      </c>
    </row>
    <row r="2" spans="1:5">
      <c r="A2" t="s">
        <v>154</v>
      </c>
      <c r="B2" t="b">
        <v>1</v>
      </c>
    </row>
    <row r="3" spans="1:5">
      <c r="A3" t="s">
        <v>150</v>
      </c>
      <c r="B3" t="s">
        <v>151</v>
      </c>
      <c r="C3" t="s">
        <v>152</v>
      </c>
      <c r="D3" t="s">
        <v>153</v>
      </c>
      <c r="E3" t="s">
        <v>5</v>
      </c>
    </row>
    <row r="4" spans="1:5">
      <c r="A4" t="s">
        <v>33</v>
      </c>
      <c r="B4">
        <v>95</v>
      </c>
      <c r="C4">
        <v>35</v>
      </c>
      <c r="D4">
        <v>5</v>
      </c>
      <c r="E4">
        <v>25</v>
      </c>
    </row>
    <row r="5" spans="1:5">
      <c r="A5" t="s">
        <v>34</v>
      </c>
      <c r="B5">
        <v>0</v>
      </c>
      <c r="C5">
        <v>0</v>
      </c>
      <c r="D5">
        <v>120</v>
      </c>
      <c r="E5">
        <v>25</v>
      </c>
    </row>
    <row r="6" spans="1:5">
      <c r="A6" t="s">
        <v>35</v>
      </c>
      <c r="B6">
        <v>0</v>
      </c>
      <c r="C6">
        <v>70</v>
      </c>
      <c r="D6">
        <v>25</v>
      </c>
      <c r="E6">
        <v>85</v>
      </c>
    </row>
    <row r="7" spans="1:5">
      <c r="A7" t="s">
        <v>155</v>
      </c>
      <c r="B7">
        <v>0</v>
      </c>
      <c r="C7">
        <v>0</v>
      </c>
      <c r="D7">
        <v>0</v>
      </c>
      <c r="E7">
        <v>0</v>
      </c>
    </row>
    <row r="8" spans="1:5">
      <c r="A8" t="s">
        <v>102</v>
      </c>
      <c r="B8">
        <v>0</v>
      </c>
      <c r="C8">
        <v>2</v>
      </c>
      <c r="D8">
        <v>0</v>
      </c>
      <c r="E8">
        <v>0</v>
      </c>
    </row>
    <row r="9" spans="1:5">
      <c r="A9" t="s">
        <v>156</v>
      </c>
      <c r="B9">
        <v>0</v>
      </c>
      <c r="C9">
        <v>0</v>
      </c>
      <c r="D9">
        <v>0</v>
      </c>
      <c r="E9">
        <v>0.3</v>
      </c>
    </row>
    <row r="11" spans="1:5">
      <c r="B11">
        <v>3370</v>
      </c>
      <c r="C11">
        <v>2925</v>
      </c>
      <c r="D11">
        <v>2750</v>
      </c>
      <c r="E11">
        <v>4000</v>
      </c>
    </row>
    <row r="12" spans="1:5">
      <c r="B12">
        <v>3500</v>
      </c>
      <c r="C12">
        <v>3250</v>
      </c>
      <c r="D12">
        <v>3250</v>
      </c>
      <c r="E12">
        <v>2750</v>
      </c>
    </row>
    <row r="13" spans="1:5">
      <c r="B13">
        <v>3500</v>
      </c>
      <c r="C13">
        <v>2625</v>
      </c>
      <c r="D13">
        <v>2440</v>
      </c>
      <c r="E13">
        <v>2925</v>
      </c>
    </row>
    <row r="14" spans="1:5">
      <c r="C14">
        <v>2500</v>
      </c>
      <c r="D14">
        <v>3500</v>
      </c>
      <c r="E14">
        <v>2625</v>
      </c>
    </row>
    <row r="17" spans="2:5">
      <c r="B17">
        <f t="shared" ref="B17:C17" si="0">SUM(B11:B14)</f>
        <v>10370</v>
      </c>
      <c r="C17">
        <f t="shared" si="0"/>
        <v>11300</v>
      </c>
      <c r="D17">
        <f>SUM(D11:D14)</f>
        <v>11940</v>
      </c>
      <c r="E17">
        <f>SUM(E11:E14)</f>
        <v>12300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41"/>
  <sheetViews>
    <sheetView topLeftCell="A7" workbookViewId="0">
      <selection activeCell="F40" sqref="F40"/>
    </sheetView>
  </sheetViews>
  <sheetFormatPr defaultRowHeight="15"/>
  <cols>
    <col min="1" max="1" width="19.28515625" customWidth="1"/>
    <col min="9" max="9" width="7.7109375" bestFit="1" customWidth="1"/>
    <col min="14" max="14" width="11.7109375" customWidth="1"/>
    <col min="15" max="15" width="15.140625" customWidth="1"/>
    <col min="16" max="16" width="18.42578125" customWidth="1"/>
    <col min="17" max="17" width="13.7109375" customWidth="1"/>
    <col min="20" max="20" width="8.140625" customWidth="1"/>
  </cols>
  <sheetData>
    <row r="1" spans="1:20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I1" t="str">
        <f>"Str @" &amp; Sheet1!$B$1</f>
        <v>Str @30</v>
      </c>
      <c r="J1" t="str">
        <f>"Agi @" &amp; Sheet1!$B$1</f>
        <v>Agi @30</v>
      </c>
      <c r="K1" t="str">
        <f>"Int @" &amp; Sheet1!$B$1</f>
        <v>Int @30</v>
      </c>
      <c r="M1" t="s">
        <v>37</v>
      </c>
      <c r="N1" t="s">
        <v>102</v>
      </c>
      <c r="O1" t="s">
        <v>119</v>
      </c>
      <c r="P1" t="s">
        <v>111</v>
      </c>
      <c r="Q1" t="s">
        <v>112</v>
      </c>
      <c r="S1" t="s">
        <v>150</v>
      </c>
      <c r="T1" t="s">
        <v>157</v>
      </c>
    </row>
    <row r="2" spans="1:20">
      <c r="A2" t="s">
        <v>7</v>
      </c>
      <c r="B2">
        <v>15</v>
      </c>
      <c r="C2">
        <v>1.6</v>
      </c>
      <c r="D2">
        <v>17</v>
      </c>
      <c r="E2">
        <v>1.35</v>
      </c>
      <c r="F2">
        <v>21</v>
      </c>
      <c r="G2">
        <v>2.5</v>
      </c>
      <c r="I2" s="1">
        <f ca="1">Sheet2!B2+Sheet1!$C$1*Sheet2!C2+IF(Sheet1!$B$2,OFFSET(Sheet1!$A$4,0,Sheet2!$S2),0)</f>
        <v>86.4</v>
      </c>
      <c r="J2" s="1">
        <f ca="1">D2+Sheet1!$C$1*Sheet2!E2+IF(Sheet1!$B$2,OFFSET(Sheet1!$A$5,0,Sheet2!$S2),0)</f>
        <v>81.150000000000006</v>
      </c>
      <c r="K2" s="1">
        <f ca="1">F2+Sheet1!$C$1*Sheet2!G2+IF(Sheet1!$B$2,OFFSET(Sheet1!$A$6,0,Sheet2!$S2),0)</f>
        <v>178.5</v>
      </c>
      <c r="M2">
        <f ca="1">Sheet2!I2*15+100+IF(Sheet1!$B$2,OFFSET(Sheet1!$A$7,0,Sheet2!$S2),0)</f>
        <v>1396</v>
      </c>
      <c r="N2">
        <f ca="1">(1.2 + K2*0.01) * (1 +IF(Sheet1!$B$2,OFFSET(Sheet1!$A$8,0,Sheet2!$S2),0))</f>
        <v>2.9850000000000003</v>
      </c>
      <c r="O2" s="2">
        <f ca="1">$M$41/M2</f>
        <v>1.3343387121097874</v>
      </c>
      <c r="P2">
        <f>B2+D2+F2</f>
        <v>53</v>
      </c>
      <c r="Q2">
        <f>C2+E2+G2</f>
        <v>5.45</v>
      </c>
      <c r="S2">
        <v>4</v>
      </c>
      <c r="T2">
        <f ca="1">1+IF(Sheet1!$B$2,OFFSET(Sheet1!$A$9,0,Sheet2!$S2),0)</f>
        <v>1.3</v>
      </c>
    </row>
    <row r="3" spans="1:20">
      <c r="A3" t="s">
        <v>8</v>
      </c>
      <c r="B3">
        <v>22</v>
      </c>
      <c r="C3">
        <v>2.35</v>
      </c>
      <c r="D3">
        <v>13</v>
      </c>
      <c r="E3">
        <v>1</v>
      </c>
      <c r="F3">
        <v>18</v>
      </c>
      <c r="G3">
        <v>1.6</v>
      </c>
      <c r="I3" s="1">
        <f ca="1">Sheet2!B3+Sheet1!$C$1*Sheet2!C3+IF(Sheet1!$B$2,OFFSET(Sheet1!$A$4,0,Sheet2!$S3),0)</f>
        <v>115.15</v>
      </c>
      <c r="J3" s="1">
        <f ca="1">D3+Sheet1!$C$1*Sheet2!E3+IF(Sheet1!$B$2,OFFSET(Sheet1!$A$5,0,Sheet2!$S3),0)</f>
        <v>67</v>
      </c>
      <c r="K3" s="1">
        <f ca="1">F3+Sheet1!$C$1*Sheet2!G3+IF(Sheet1!$B$2,OFFSET(Sheet1!$A$6,0,Sheet2!$S3),0)</f>
        <v>149.4</v>
      </c>
      <c r="M3">
        <f ca="1">Sheet2!I3*15+100+IF(Sheet1!$B$2,OFFSET(Sheet1!$A$7,0,Sheet2!$S3),0)</f>
        <v>1827.25</v>
      </c>
      <c r="N3">
        <f ca="1">(1.2 + K3*0.01) * (1 +IF(Sheet1!$B$2,OFFSET(Sheet1!$A$8,0,Sheet2!$S3),0))</f>
        <v>2.694</v>
      </c>
      <c r="O3" s="2">
        <f t="shared" ref="O3:O39" ca="1" si="0">$M$41/M3</f>
        <v>1.0194209014121018</v>
      </c>
      <c r="P3">
        <f t="shared" ref="P3:P39" si="1">B3+D3+F3</f>
        <v>53</v>
      </c>
      <c r="Q3">
        <f t="shared" ref="Q3:Q39" si="2">C3+E3+G3</f>
        <v>4.95</v>
      </c>
      <c r="S3">
        <v>4</v>
      </c>
      <c r="T3">
        <f ca="1">1+IF(Sheet1!$B$2,OFFSET(Sheet1!$A$9,0,Sheet2!$S3),0)</f>
        <v>1.3</v>
      </c>
    </row>
    <row r="4" spans="1:20">
      <c r="A4" t="s">
        <v>9</v>
      </c>
      <c r="B4">
        <v>20</v>
      </c>
      <c r="C4">
        <v>1.95</v>
      </c>
      <c r="D4">
        <v>16</v>
      </c>
      <c r="E4">
        <v>1.75</v>
      </c>
      <c r="F4">
        <v>19</v>
      </c>
      <c r="G4">
        <v>1.85</v>
      </c>
      <c r="I4" s="1">
        <f ca="1">Sheet2!B4+Sheet1!$C$1*Sheet2!C4+IF(Sheet1!$B$2,OFFSET(Sheet1!$A$4,0,Sheet2!$S4),0)</f>
        <v>101.55</v>
      </c>
      <c r="J4" s="1">
        <f ca="1">D4+Sheet1!$C$1*Sheet2!E4+IF(Sheet1!$B$2,OFFSET(Sheet1!$A$5,0,Sheet2!$S4),0)</f>
        <v>91.75</v>
      </c>
      <c r="K4" s="1">
        <f ca="1">F4+Sheet1!$C$1*Sheet2!G4+IF(Sheet1!$B$2,OFFSET(Sheet1!$A$6,0,Sheet2!$S4),0)</f>
        <v>157.65</v>
      </c>
      <c r="M4">
        <f ca="1">Sheet2!I4*15+100+IF(Sheet1!$B$2,OFFSET(Sheet1!$A$7,0,Sheet2!$S4),0)</f>
        <v>1623.25</v>
      </c>
      <c r="N4">
        <f ca="1">(1.2 + K4*0.01) * (1 +IF(Sheet1!$B$2,OFFSET(Sheet1!$A$8,0,Sheet2!$S4),0))</f>
        <v>2.7765</v>
      </c>
      <c r="O4" s="2">
        <f t="shared" ca="1" si="0"/>
        <v>1.1475354024982369</v>
      </c>
      <c r="P4">
        <f t="shared" si="1"/>
        <v>55</v>
      </c>
      <c r="Q4">
        <f t="shared" si="2"/>
        <v>5.5500000000000007</v>
      </c>
      <c r="S4">
        <v>4</v>
      </c>
      <c r="T4">
        <f ca="1">1+IF(Sheet1!$B$2,OFFSET(Sheet1!$A$9,0,Sheet2!$S4),0)</f>
        <v>1.3</v>
      </c>
    </row>
    <row r="5" spans="1:20">
      <c r="A5" t="s">
        <v>10</v>
      </c>
      <c r="B5">
        <v>14</v>
      </c>
      <c r="C5">
        <v>1.55</v>
      </c>
      <c r="D5">
        <v>17</v>
      </c>
      <c r="E5">
        <v>2</v>
      </c>
      <c r="F5">
        <v>18</v>
      </c>
      <c r="G5">
        <v>2.2000000000000002</v>
      </c>
      <c r="I5" s="1">
        <f ca="1">Sheet2!B5+Sheet1!$C$1*Sheet2!C5+IF(Sheet1!$B$2,OFFSET(Sheet1!$A$4,0,Sheet2!$S5),0)</f>
        <v>83.95</v>
      </c>
      <c r="J5" s="1">
        <f ca="1">D5+Sheet1!$C$1*Sheet2!E5+IF(Sheet1!$B$2,OFFSET(Sheet1!$A$5,0,Sheet2!$S5),0)</f>
        <v>100</v>
      </c>
      <c r="K5" s="1">
        <f ca="1">F5+Sheet1!$C$1*Sheet2!G5+IF(Sheet1!$B$2,OFFSET(Sheet1!$A$6,0,Sheet2!$S5),0)</f>
        <v>166.8</v>
      </c>
      <c r="M5">
        <f ca="1">Sheet2!I5*15+100+IF(Sheet1!$B$2,OFFSET(Sheet1!$A$7,0,Sheet2!$S5),0)</f>
        <v>1359.25</v>
      </c>
      <c r="N5">
        <f ca="1">(1.2 + K5*0.01) * (1 +IF(Sheet1!$B$2,OFFSET(Sheet1!$A$8,0,Sheet2!$S5),0))</f>
        <v>2.8680000000000003</v>
      </c>
      <c r="O5" s="2">
        <f t="shared" ca="1" si="0"/>
        <v>1.3704151863934251</v>
      </c>
      <c r="P5">
        <f t="shared" si="1"/>
        <v>49</v>
      </c>
      <c r="Q5">
        <f t="shared" si="2"/>
        <v>5.75</v>
      </c>
      <c r="S5">
        <v>4</v>
      </c>
      <c r="T5">
        <f ca="1">1+IF(Sheet1!$B$2,OFFSET(Sheet1!$A$9,0,Sheet2!$S5),0)</f>
        <v>1.3</v>
      </c>
    </row>
    <row r="6" spans="1:20">
      <c r="A6" t="s">
        <v>11</v>
      </c>
      <c r="B6">
        <v>15</v>
      </c>
      <c r="C6">
        <v>1.65</v>
      </c>
      <c r="D6">
        <v>18</v>
      </c>
      <c r="E6">
        <v>1.45</v>
      </c>
      <c r="F6">
        <v>19</v>
      </c>
      <c r="G6">
        <v>1.75</v>
      </c>
      <c r="I6" s="1">
        <f ca="1">Sheet2!B6+Sheet1!$C$1*Sheet2!C6+IF(Sheet1!$B$2,OFFSET(Sheet1!$A$4,0,Sheet2!$S6),0)</f>
        <v>87.85</v>
      </c>
      <c r="J6" s="1">
        <f ca="1">D6+Sheet1!$C$1*Sheet2!E6+IF(Sheet1!$B$2,OFFSET(Sheet1!$A$5,0,Sheet2!$S6),0)</f>
        <v>85.05</v>
      </c>
      <c r="K6" s="1">
        <f ca="1">F6+Sheet1!$C$1*Sheet2!G6+IF(Sheet1!$B$2,OFFSET(Sheet1!$A$6,0,Sheet2!$S6),0)</f>
        <v>154.75</v>
      </c>
      <c r="M6">
        <f ca="1">Sheet2!I6*15+100+IF(Sheet1!$B$2,OFFSET(Sheet1!$A$7,0,Sheet2!$S6),0)</f>
        <v>1417.75</v>
      </c>
      <c r="N6">
        <f ca="1">(1.2 + K6*0.01) * (1 +IF(Sheet1!$B$2,OFFSET(Sheet1!$A$8,0,Sheet2!$S6),0))</f>
        <v>2.7475000000000001</v>
      </c>
      <c r="O6" s="2">
        <f t="shared" ca="1" si="0"/>
        <v>1.3138683421655886</v>
      </c>
      <c r="P6">
        <f t="shared" si="1"/>
        <v>52</v>
      </c>
      <c r="Q6">
        <f t="shared" si="2"/>
        <v>4.8499999999999996</v>
      </c>
      <c r="S6">
        <v>4</v>
      </c>
      <c r="T6">
        <f ca="1">1+IF(Sheet1!$B$2,OFFSET(Sheet1!$A$9,0,Sheet2!$S6),0)</f>
        <v>1.3</v>
      </c>
    </row>
    <row r="7" spans="1:20">
      <c r="A7" t="s">
        <v>12</v>
      </c>
      <c r="B7">
        <v>23</v>
      </c>
      <c r="C7">
        <v>2.25</v>
      </c>
      <c r="D7">
        <v>14</v>
      </c>
      <c r="E7">
        <v>1.05</v>
      </c>
      <c r="F7">
        <v>18</v>
      </c>
      <c r="G7">
        <v>1.85</v>
      </c>
      <c r="I7" s="1">
        <f ca="1">Sheet2!B7+Sheet1!$C$1*Sheet2!C7+IF(Sheet1!$B$2,OFFSET(Sheet1!$A$4,0,Sheet2!$S7),0)</f>
        <v>123.25</v>
      </c>
      <c r="J7" s="1">
        <f ca="1">D7+Sheet1!$C$1*Sheet2!E7+IF(Sheet1!$B$2,OFFSET(Sheet1!$A$5,0,Sheet2!$S7),0)</f>
        <v>44.45</v>
      </c>
      <c r="K7" s="1">
        <f ca="1">F7+Sheet1!$C$1*Sheet2!G7+IF(Sheet1!$B$2,OFFSET(Sheet1!$A$6,0,Sheet2!$S7),0)</f>
        <v>141.65</v>
      </c>
      <c r="M7">
        <f ca="1">Sheet2!I7*15+100+IF(Sheet1!$B$2,OFFSET(Sheet1!$A$7,0,Sheet2!$S7),0)</f>
        <v>1948.75</v>
      </c>
      <c r="N7">
        <f ca="1">(1.2 + K7*0.01) * (1 +IF(Sheet1!$B$2,OFFSET(Sheet1!$A$8,0,Sheet2!$S7),0))</f>
        <v>7.8495000000000008</v>
      </c>
      <c r="O7" s="2">
        <f t="shared" ca="1" si="0"/>
        <v>0.95586239492252112</v>
      </c>
      <c r="P7">
        <f t="shared" si="1"/>
        <v>55</v>
      </c>
      <c r="Q7">
        <f t="shared" si="2"/>
        <v>5.15</v>
      </c>
      <c r="S7">
        <v>2</v>
      </c>
      <c r="T7">
        <f ca="1">1+IF(Sheet1!$B$2,OFFSET(Sheet1!$A$9,0,Sheet2!$S7),0)</f>
        <v>1</v>
      </c>
    </row>
    <row r="8" spans="1:20">
      <c r="A8" t="s">
        <v>13</v>
      </c>
      <c r="B8">
        <v>19</v>
      </c>
      <c r="C8">
        <v>2.2999999999999998</v>
      </c>
      <c r="D8">
        <v>13</v>
      </c>
      <c r="E8">
        <v>1.7</v>
      </c>
      <c r="F8">
        <v>21</v>
      </c>
      <c r="G8">
        <v>1.6</v>
      </c>
      <c r="I8" s="1">
        <f ca="1">Sheet2!B8+Sheet1!$C$1*Sheet2!C8+IF(Sheet1!$B$2,OFFSET(Sheet1!$A$4,0,Sheet2!$S8),0)</f>
        <v>110.69999999999999</v>
      </c>
      <c r="J8" s="1">
        <f ca="1">D8+Sheet1!$C$1*Sheet2!E8+IF(Sheet1!$B$2,OFFSET(Sheet1!$A$5,0,Sheet2!$S8),0)</f>
        <v>87.3</v>
      </c>
      <c r="K8" s="1">
        <f ca="1">F8+Sheet1!$C$1*Sheet2!G8+IF(Sheet1!$B$2,OFFSET(Sheet1!$A$6,0,Sheet2!$S8),0)</f>
        <v>152.4</v>
      </c>
      <c r="M8">
        <f ca="1">Sheet2!I8*15+100+IF(Sheet1!$B$2,OFFSET(Sheet1!$A$7,0,Sheet2!$S8),0)</f>
        <v>1760.4999999999998</v>
      </c>
      <c r="N8">
        <f ca="1">(1.2 + K8*0.01) * (1 +IF(Sheet1!$B$2,OFFSET(Sheet1!$A$8,0,Sheet2!$S8),0))</f>
        <v>2.7240000000000002</v>
      </c>
      <c r="O8" s="2">
        <f t="shared" ca="1" si="0"/>
        <v>1.058072616929999</v>
      </c>
      <c r="P8">
        <f t="shared" si="1"/>
        <v>53</v>
      </c>
      <c r="Q8">
        <f t="shared" si="2"/>
        <v>5.6</v>
      </c>
      <c r="S8">
        <v>4</v>
      </c>
      <c r="T8">
        <f ca="1">1+IF(Sheet1!$B$2,OFFSET(Sheet1!$A$9,0,Sheet2!$S8),0)</f>
        <v>1.3</v>
      </c>
    </row>
    <row r="9" spans="1:20">
      <c r="A9" t="s">
        <v>41</v>
      </c>
      <c r="B9">
        <v>25</v>
      </c>
      <c r="C9">
        <v>2.8</v>
      </c>
      <c r="D9">
        <v>9</v>
      </c>
      <c r="E9">
        <v>0.9</v>
      </c>
      <c r="F9">
        <v>15</v>
      </c>
      <c r="G9">
        <v>1.35</v>
      </c>
      <c r="I9" s="1">
        <f ca="1">Sheet2!B9+Sheet1!$C$1*Sheet2!C9+IF(Sheet1!$B$2,OFFSET(Sheet1!$A$4,0,Sheet2!$S9),0)</f>
        <v>141.19999999999999</v>
      </c>
      <c r="J9" s="1">
        <f ca="1">D9+Sheet1!$C$1*Sheet2!E9+IF(Sheet1!$B$2,OFFSET(Sheet1!$A$5,0,Sheet2!$S9),0)</f>
        <v>35.1</v>
      </c>
      <c r="K9" s="1">
        <f ca="1">F9+Sheet1!$C$1*Sheet2!G9+IF(Sheet1!$B$2,OFFSET(Sheet1!$A$6,0,Sheet2!$S9),0)</f>
        <v>124.15</v>
      </c>
      <c r="M9">
        <f ca="1">Sheet2!I9*15+100+IF(Sheet1!$B$2,OFFSET(Sheet1!$A$7,0,Sheet2!$S9),0)</f>
        <v>2218</v>
      </c>
      <c r="N9">
        <f ca="1">(1.2 + K9*0.01) * (1 +IF(Sheet1!$B$2,OFFSET(Sheet1!$A$8,0,Sheet2!$S9),0))</f>
        <v>7.3245000000000005</v>
      </c>
      <c r="O9" s="2">
        <f t="shared" ca="1" si="0"/>
        <v>0.83982725072374353</v>
      </c>
      <c r="P9">
        <f t="shared" si="1"/>
        <v>49</v>
      </c>
      <c r="Q9">
        <f t="shared" si="2"/>
        <v>5.05</v>
      </c>
      <c r="S9">
        <v>2</v>
      </c>
      <c r="T9">
        <f ca="1">1+IF(Sheet1!$B$2,OFFSET(Sheet1!$A$9,0,Sheet2!$S9),0)</f>
        <v>1</v>
      </c>
    </row>
    <row r="10" spans="1:20">
      <c r="A10" t="s">
        <v>43</v>
      </c>
      <c r="B10">
        <v>22</v>
      </c>
      <c r="C10">
        <v>2.6</v>
      </c>
      <c r="D10">
        <v>15</v>
      </c>
      <c r="E10">
        <v>1.6</v>
      </c>
      <c r="F10">
        <v>15</v>
      </c>
      <c r="G10">
        <v>1.5</v>
      </c>
      <c r="I10" s="1">
        <f ca="1">Sheet2!B10+Sheet1!$C$1*Sheet2!C10+IF(Sheet1!$B$2,OFFSET(Sheet1!$A$4,0,Sheet2!$S10),0)</f>
        <v>192.4</v>
      </c>
      <c r="J10" s="1">
        <f ca="1">D10+Sheet1!$C$1*Sheet2!E10+IF(Sheet1!$B$2,OFFSET(Sheet1!$A$5,0,Sheet2!$S10),0)</f>
        <v>61.400000000000006</v>
      </c>
      <c r="K10" s="1">
        <f ca="1">F10+Sheet1!$C$1*Sheet2!G10+IF(Sheet1!$B$2,OFFSET(Sheet1!$A$6,0,Sheet2!$S10),0)</f>
        <v>58.5</v>
      </c>
      <c r="M10">
        <f ca="1">Sheet2!I10*15+100+IF(Sheet1!$B$2,OFFSET(Sheet1!$A$7,0,Sheet2!$S10),0)</f>
        <v>2986</v>
      </c>
      <c r="N10">
        <f ca="1">(1.2 + K10*0.01) * (1 +IF(Sheet1!$B$2,OFFSET(Sheet1!$A$8,0,Sheet2!$S10),0))</f>
        <v>1.7849999999999999</v>
      </c>
      <c r="O10" s="2">
        <f t="shared" ca="1" si="0"/>
        <v>0.62382345683364471</v>
      </c>
      <c r="P10">
        <f t="shared" si="1"/>
        <v>52</v>
      </c>
      <c r="Q10">
        <f t="shared" si="2"/>
        <v>5.7</v>
      </c>
      <c r="S10">
        <v>1</v>
      </c>
      <c r="T10">
        <f ca="1">1+IF(Sheet1!$B$2,OFFSET(Sheet1!$A$9,0,Sheet2!$S10),0)</f>
        <v>1</v>
      </c>
    </row>
    <row r="11" spans="1:20">
      <c r="A11" t="s">
        <v>45</v>
      </c>
      <c r="B11">
        <v>18</v>
      </c>
      <c r="C11">
        <v>1.35</v>
      </c>
      <c r="D11">
        <v>14</v>
      </c>
      <c r="E11">
        <v>1.1000000000000001</v>
      </c>
      <c r="F11">
        <v>19</v>
      </c>
      <c r="G11">
        <v>2.2000000000000002</v>
      </c>
      <c r="I11" s="1">
        <f ca="1">Sheet2!B11+Sheet1!$C$1*Sheet2!C11+IF(Sheet1!$B$2,OFFSET(Sheet1!$A$4,0,Sheet2!$S11),0)</f>
        <v>82.15</v>
      </c>
      <c r="J11" s="1">
        <f ca="1">D11+Sheet1!$C$1*Sheet2!E11+IF(Sheet1!$B$2,OFFSET(Sheet1!$A$5,0,Sheet2!$S11),0)</f>
        <v>70.900000000000006</v>
      </c>
      <c r="K11" s="1">
        <f ca="1">F11+Sheet1!$C$1*Sheet2!G11+IF(Sheet1!$B$2,OFFSET(Sheet1!$A$6,0,Sheet2!$S11),0)</f>
        <v>167.8</v>
      </c>
      <c r="M11">
        <f ca="1">Sheet2!I11*15+100+IF(Sheet1!$B$2,OFFSET(Sheet1!$A$7,0,Sheet2!$S11),0)</f>
        <v>1332.25</v>
      </c>
      <c r="N11">
        <f ca="1">(1.2 + K11*0.01) * (1 +IF(Sheet1!$B$2,OFFSET(Sheet1!$A$8,0,Sheet2!$S11),0))</f>
        <v>2.8780000000000001</v>
      </c>
      <c r="O11" s="2">
        <f t="shared" ca="1" si="0"/>
        <v>1.3981886598650877</v>
      </c>
      <c r="P11">
        <f t="shared" si="1"/>
        <v>51</v>
      </c>
      <c r="Q11">
        <f t="shared" si="2"/>
        <v>4.6500000000000004</v>
      </c>
      <c r="S11">
        <v>4</v>
      </c>
      <c r="T11">
        <f ca="1">1+IF(Sheet1!$B$2,OFFSET(Sheet1!$A$9,0,Sheet2!$S11),0)</f>
        <v>1.3</v>
      </c>
    </row>
    <row r="12" spans="1:20">
      <c r="A12" t="s">
        <v>47</v>
      </c>
      <c r="B12">
        <v>25</v>
      </c>
      <c r="C12">
        <v>2.7</v>
      </c>
      <c r="D12">
        <v>10</v>
      </c>
      <c r="E12">
        <v>0.9</v>
      </c>
      <c r="F12">
        <v>14</v>
      </c>
      <c r="G12">
        <v>1</v>
      </c>
      <c r="I12" s="1">
        <f ca="1">Sheet2!B12+Sheet1!$C$1*Sheet2!C12+IF(Sheet1!$B$2,OFFSET(Sheet1!$A$4,0,Sheet2!$S12),0)</f>
        <v>198.3</v>
      </c>
      <c r="J12" s="1">
        <f ca="1">D12+Sheet1!$C$1*Sheet2!E12+IF(Sheet1!$B$2,OFFSET(Sheet1!$A$5,0,Sheet2!$S12),0)</f>
        <v>36.1</v>
      </c>
      <c r="K12" s="1">
        <f ca="1">F12+Sheet1!$C$1*Sheet2!G12+IF(Sheet1!$B$2,OFFSET(Sheet1!$A$6,0,Sheet2!$S12),0)</f>
        <v>43</v>
      </c>
      <c r="M12">
        <f ca="1">Sheet2!I12*15+100+IF(Sheet1!$B$2,OFFSET(Sheet1!$A$7,0,Sheet2!$S12),0)</f>
        <v>3074.5</v>
      </c>
      <c r="N12">
        <f ca="1">(1.2 + K12*0.01) * (1 +IF(Sheet1!$B$2,OFFSET(Sheet1!$A$8,0,Sheet2!$S12),0))</f>
        <v>1.63</v>
      </c>
      <c r="O12" s="2">
        <f t="shared" ca="1" si="0"/>
        <v>0.60586659362669149</v>
      </c>
      <c r="P12">
        <f t="shared" si="1"/>
        <v>49</v>
      </c>
      <c r="Q12">
        <f t="shared" si="2"/>
        <v>4.5999999999999996</v>
      </c>
      <c r="S12">
        <v>1</v>
      </c>
      <c r="T12">
        <f ca="1">1+IF(Sheet1!$B$2,OFFSET(Sheet1!$A$9,0,Sheet2!$S12),0)</f>
        <v>1</v>
      </c>
    </row>
    <row r="13" spans="1:20">
      <c r="A13" t="s">
        <v>49</v>
      </c>
      <c r="B13">
        <v>15</v>
      </c>
      <c r="C13">
        <v>1.6</v>
      </c>
      <c r="D13">
        <v>19</v>
      </c>
      <c r="E13">
        <v>1.8</v>
      </c>
      <c r="F13">
        <v>21</v>
      </c>
      <c r="G13">
        <v>2.15</v>
      </c>
      <c r="I13" s="1">
        <f ca="1">Sheet2!B13+Sheet1!$C$1*Sheet2!C13+IF(Sheet1!$B$2,OFFSET(Sheet1!$A$4,0,Sheet2!$S13),0)</f>
        <v>86.4</v>
      </c>
      <c r="J13" s="1">
        <f ca="1">D13+Sheet1!$C$1*Sheet2!E13+IF(Sheet1!$B$2,OFFSET(Sheet1!$A$5,0,Sheet2!$S13),0)</f>
        <v>96.2</v>
      </c>
      <c r="K13" s="1">
        <f ca="1">F13+Sheet1!$C$1*Sheet2!G13+IF(Sheet1!$B$2,OFFSET(Sheet1!$A$6,0,Sheet2!$S13),0)</f>
        <v>168.35</v>
      </c>
      <c r="M13">
        <f ca="1">Sheet2!I13*15+100+IF(Sheet1!$B$2,OFFSET(Sheet1!$A$7,0,Sheet2!$S13),0)</f>
        <v>1396</v>
      </c>
      <c r="N13">
        <f ca="1">(1.2 + K13*0.01) * (1 +IF(Sheet1!$B$2,OFFSET(Sheet1!$A$8,0,Sheet2!$S13),0))</f>
        <v>2.8834999999999997</v>
      </c>
      <c r="O13" s="2">
        <f t="shared" ca="1" si="0"/>
        <v>1.3343387121097874</v>
      </c>
      <c r="P13">
        <f t="shared" si="1"/>
        <v>55</v>
      </c>
      <c r="Q13">
        <f t="shared" si="2"/>
        <v>5.5500000000000007</v>
      </c>
      <c r="S13">
        <v>4</v>
      </c>
      <c r="T13">
        <f ca="1">1+IF(Sheet1!$B$2,OFFSET(Sheet1!$A$9,0,Sheet2!$S13),0)</f>
        <v>1.3</v>
      </c>
    </row>
    <row r="14" spans="1:20">
      <c r="A14" t="s">
        <v>51</v>
      </c>
      <c r="B14">
        <v>15</v>
      </c>
      <c r="C14">
        <v>1.5</v>
      </c>
      <c r="D14">
        <v>14</v>
      </c>
      <c r="E14">
        <v>1.2</v>
      </c>
      <c r="F14">
        <v>20</v>
      </c>
      <c r="G14">
        <v>2.2999999999999998</v>
      </c>
      <c r="I14" s="1">
        <f ca="1">Sheet2!B14+Sheet1!$C$1*Sheet2!C14+IF(Sheet1!$B$2,OFFSET(Sheet1!$A$4,0,Sheet2!$S14),0)</f>
        <v>83.5</v>
      </c>
      <c r="J14" s="1">
        <f ca="1">D14+Sheet1!$C$1*Sheet2!E14+IF(Sheet1!$B$2,OFFSET(Sheet1!$A$5,0,Sheet2!$S14),0)</f>
        <v>73.8</v>
      </c>
      <c r="K14" s="1">
        <f ca="1">F14+Sheet1!$C$1*Sheet2!G14+IF(Sheet1!$B$2,OFFSET(Sheet1!$A$6,0,Sheet2!$S14),0)</f>
        <v>171.7</v>
      </c>
      <c r="M14">
        <f ca="1">Sheet2!I14*15+100+IF(Sheet1!$B$2,OFFSET(Sheet1!$A$7,0,Sheet2!$S14),0)</f>
        <v>1352.5</v>
      </c>
      <c r="N14">
        <f ca="1">(1.2 + K14*0.01) * (1 +IF(Sheet1!$B$2,OFFSET(Sheet1!$A$8,0,Sheet2!$S14),0))</f>
        <v>2.9169999999999998</v>
      </c>
      <c r="O14" s="2">
        <f t="shared" ca="1" si="0"/>
        <v>1.3772545967506566</v>
      </c>
      <c r="P14">
        <f t="shared" si="1"/>
        <v>49</v>
      </c>
      <c r="Q14">
        <f t="shared" si="2"/>
        <v>5</v>
      </c>
      <c r="S14">
        <v>4</v>
      </c>
      <c r="T14">
        <f ca="1">1+IF(Sheet1!$B$2,OFFSET(Sheet1!$A$9,0,Sheet2!$S14),0)</f>
        <v>1.3</v>
      </c>
    </row>
    <row r="15" spans="1:20">
      <c r="A15" t="s">
        <v>53</v>
      </c>
      <c r="B15">
        <v>19</v>
      </c>
      <c r="C15">
        <v>2</v>
      </c>
      <c r="D15">
        <v>15</v>
      </c>
      <c r="E15">
        <v>1.35</v>
      </c>
      <c r="F15">
        <v>17</v>
      </c>
      <c r="G15">
        <v>1.45</v>
      </c>
      <c r="I15" s="1">
        <f ca="1">Sheet2!B15+Sheet1!$C$1*Sheet2!C15+IF(Sheet1!$B$2,OFFSET(Sheet1!$A$4,0,Sheet2!$S15),0)</f>
        <v>172</v>
      </c>
      <c r="J15" s="1">
        <f ca="1">D15+Sheet1!$C$1*Sheet2!E15+IF(Sheet1!$B$2,OFFSET(Sheet1!$A$5,0,Sheet2!$S15),0)</f>
        <v>54.150000000000006</v>
      </c>
      <c r="K15" s="1">
        <f ca="1">F15+Sheet1!$C$1*Sheet2!G15+IF(Sheet1!$B$2,OFFSET(Sheet1!$A$6,0,Sheet2!$S15),0)</f>
        <v>59.05</v>
      </c>
      <c r="M15">
        <f ca="1">Sheet2!I15*15+100+IF(Sheet1!$B$2,OFFSET(Sheet1!$A$7,0,Sheet2!$S15),0)</f>
        <v>2680</v>
      </c>
      <c r="N15">
        <f ca="1">(1.2 + K15*0.01) * (1 +IF(Sheet1!$B$2,OFFSET(Sheet1!$A$8,0,Sheet2!$S15),0))</f>
        <v>1.7905</v>
      </c>
      <c r="O15" s="2">
        <f t="shared" ca="1" si="0"/>
        <v>0.69505106048703846</v>
      </c>
      <c r="P15">
        <f t="shared" si="1"/>
        <v>51</v>
      </c>
      <c r="Q15">
        <f t="shared" si="2"/>
        <v>4.8</v>
      </c>
      <c r="S15">
        <v>1</v>
      </c>
      <c r="T15">
        <f ca="1">1+IF(Sheet1!$B$2,OFFSET(Sheet1!$A$9,0,Sheet2!$S15),0)</f>
        <v>1</v>
      </c>
    </row>
    <row r="16" spans="1:20">
      <c r="A16" t="s">
        <v>55</v>
      </c>
      <c r="B16">
        <v>15</v>
      </c>
      <c r="C16">
        <v>1.55</v>
      </c>
      <c r="D16">
        <v>17</v>
      </c>
      <c r="E16">
        <v>1.5</v>
      </c>
      <c r="F16">
        <v>19</v>
      </c>
      <c r="G16">
        <v>2</v>
      </c>
      <c r="I16" s="1">
        <f ca="1">Sheet2!B16+Sheet1!$C$1*Sheet2!C16+IF(Sheet1!$B$2,OFFSET(Sheet1!$A$4,0,Sheet2!$S16),0)</f>
        <v>84.95</v>
      </c>
      <c r="J16" s="1">
        <f ca="1">D16+Sheet1!$C$1*Sheet2!E16+IF(Sheet1!$B$2,OFFSET(Sheet1!$A$5,0,Sheet2!$S16),0)</f>
        <v>85.5</v>
      </c>
      <c r="K16" s="1">
        <f ca="1">F16+Sheet1!$C$1*Sheet2!G16+IF(Sheet1!$B$2,OFFSET(Sheet1!$A$6,0,Sheet2!$S16),0)</f>
        <v>162</v>
      </c>
      <c r="M16">
        <f ca="1">Sheet2!I16*15+100+IF(Sheet1!$B$2,OFFSET(Sheet1!$A$7,0,Sheet2!$S16),0)</f>
        <v>1374.25</v>
      </c>
      <c r="N16">
        <f ca="1">(1.2 + K16*0.01) * (1 +IF(Sheet1!$B$2,OFFSET(Sheet1!$A$8,0,Sheet2!$S16),0))</f>
        <v>2.8200000000000003</v>
      </c>
      <c r="O16" s="2">
        <f t="shared" ca="1" si="0"/>
        <v>1.3554570435548576</v>
      </c>
      <c r="P16">
        <f t="shared" si="1"/>
        <v>51</v>
      </c>
      <c r="Q16">
        <f t="shared" si="2"/>
        <v>5.05</v>
      </c>
      <c r="S16">
        <v>4</v>
      </c>
      <c r="T16">
        <f ca="1">1+IF(Sheet1!$B$2,OFFSET(Sheet1!$A$9,0,Sheet2!$S16),0)</f>
        <v>1.3</v>
      </c>
    </row>
    <row r="17" spans="1:20">
      <c r="A17" t="s">
        <v>57</v>
      </c>
      <c r="B17">
        <v>20</v>
      </c>
      <c r="C17">
        <v>2.5499999999999998</v>
      </c>
      <c r="D17">
        <v>15</v>
      </c>
      <c r="E17">
        <v>1.2</v>
      </c>
      <c r="F17">
        <v>18</v>
      </c>
      <c r="G17">
        <v>1.8</v>
      </c>
      <c r="I17" s="1">
        <f ca="1">Sheet2!B17+Sheet1!$C$1*Sheet2!C17+IF(Sheet1!$B$2,OFFSET(Sheet1!$A$4,0,Sheet2!$S17),0)</f>
        <v>188.95</v>
      </c>
      <c r="J17" s="1">
        <f ca="1">D17+Sheet1!$C$1*Sheet2!E17+IF(Sheet1!$B$2,OFFSET(Sheet1!$A$5,0,Sheet2!$S17),0)</f>
        <v>49.8</v>
      </c>
      <c r="K17" s="1">
        <f ca="1">F17+Sheet1!$C$1*Sheet2!G17+IF(Sheet1!$B$2,OFFSET(Sheet1!$A$6,0,Sheet2!$S17),0)</f>
        <v>70.2</v>
      </c>
      <c r="M17">
        <f ca="1">Sheet2!I17*15+100+IF(Sheet1!$B$2,OFFSET(Sheet1!$A$7,0,Sheet2!$S17),0)</f>
        <v>2934.25</v>
      </c>
      <c r="N17">
        <f ca="1">(1.2 + K17*0.01) * (1 +IF(Sheet1!$B$2,OFFSET(Sheet1!$A$8,0,Sheet2!$S17),0))</f>
        <v>1.9020000000000001</v>
      </c>
      <c r="O17" s="2">
        <f t="shared" ca="1" si="0"/>
        <v>0.63482554046358119</v>
      </c>
      <c r="P17">
        <f t="shared" si="1"/>
        <v>53</v>
      </c>
      <c r="Q17">
        <f t="shared" si="2"/>
        <v>5.55</v>
      </c>
      <c r="S17">
        <v>1</v>
      </c>
      <c r="T17">
        <f ca="1">1+IF(Sheet1!$B$2,OFFSET(Sheet1!$A$9,0,Sheet2!$S17),0)</f>
        <v>1</v>
      </c>
    </row>
    <row r="18" spans="1:20">
      <c r="A18" t="s">
        <v>59</v>
      </c>
      <c r="B18">
        <v>19</v>
      </c>
      <c r="C18">
        <v>1.9</v>
      </c>
      <c r="D18">
        <v>18</v>
      </c>
      <c r="E18">
        <v>1.7</v>
      </c>
      <c r="F18">
        <v>20</v>
      </c>
      <c r="G18">
        <v>2.15</v>
      </c>
      <c r="I18" s="1">
        <f ca="1">Sheet2!B18+Sheet1!$C$1*Sheet2!C18+IF(Sheet1!$B$2,OFFSET(Sheet1!$A$4,0,Sheet2!$S18),0)</f>
        <v>79.099999999999994</v>
      </c>
      <c r="J18" s="1">
        <f ca="1">D18+Sheet1!$C$1*Sheet2!E18+IF(Sheet1!$B$2,OFFSET(Sheet1!$A$5,0,Sheet2!$S18),0)</f>
        <v>187.3</v>
      </c>
      <c r="K18" s="1">
        <f ca="1">F18+Sheet1!$C$1*Sheet2!G18+IF(Sheet1!$B$2,OFFSET(Sheet1!$A$6,0,Sheet2!$S18),0)</f>
        <v>107.35</v>
      </c>
      <c r="M18">
        <f ca="1">Sheet2!I18*15+100+IF(Sheet1!$B$2,OFFSET(Sheet1!$A$7,0,Sheet2!$S18),0)</f>
        <v>1286.5</v>
      </c>
      <c r="N18">
        <f ca="1">(1.2 + K18*0.01) * (1 +IF(Sheet1!$B$2,OFFSET(Sheet1!$A$8,0,Sheet2!$S18),0))</f>
        <v>2.2734999999999999</v>
      </c>
      <c r="O18" s="2">
        <f t="shared" ca="1" si="0"/>
        <v>1.4479104874506514</v>
      </c>
      <c r="P18">
        <f t="shared" si="1"/>
        <v>57</v>
      </c>
      <c r="Q18">
        <f t="shared" si="2"/>
        <v>5.75</v>
      </c>
      <c r="S18">
        <v>3</v>
      </c>
      <c r="T18">
        <f ca="1">1+IF(Sheet1!$B$2,OFFSET(Sheet1!$A$9,0,Sheet2!$S18),0)</f>
        <v>1</v>
      </c>
    </row>
    <row r="19" spans="1:20">
      <c r="A19" t="s">
        <v>61</v>
      </c>
      <c r="B19">
        <v>22</v>
      </c>
      <c r="C19">
        <v>2.2999999999999998</v>
      </c>
      <c r="D19">
        <v>14</v>
      </c>
      <c r="E19">
        <v>1.45</v>
      </c>
      <c r="F19">
        <v>17</v>
      </c>
      <c r="G19">
        <v>1.85</v>
      </c>
      <c r="I19" s="1">
        <f ca="1">Sheet2!B19+Sheet1!$C$1*Sheet2!C19+IF(Sheet1!$B$2,OFFSET(Sheet1!$A$4,0,Sheet2!$S19),0)</f>
        <v>183.7</v>
      </c>
      <c r="J19" s="1">
        <f ca="1">D19+Sheet1!$C$1*Sheet2!E19+IF(Sheet1!$B$2,OFFSET(Sheet1!$A$5,0,Sheet2!$S19),0)</f>
        <v>56.05</v>
      </c>
      <c r="K19" s="1">
        <f ca="1">F19+Sheet1!$C$1*Sheet2!G19+IF(Sheet1!$B$2,OFFSET(Sheet1!$A$6,0,Sheet2!$S19),0)</f>
        <v>70.650000000000006</v>
      </c>
      <c r="M19">
        <f ca="1">Sheet2!I19*15+100+IF(Sheet1!$B$2,OFFSET(Sheet1!$A$7,0,Sheet2!$S19),0)</f>
        <v>2855.5</v>
      </c>
      <c r="N19">
        <f ca="1">(1.2 + K19*0.01) * (1 +IF(Sheet1!$B$2,OFFSET(Sheet1!$A$8,0,Sheet2!$S19),0))</f>
        <v>1.9064999999999999</v>
      </c>
      <c r="O19" s="2">
        <f t="shared" ca="1" si="0"/>
        <v>0.65233298620390934</v>
      </c>
      <c r="P19">
        <f t="shared" si="1"/>
        <v>53</v>
      </c>
      <c r="Q19">
        <f t="shared" si="2"/>
        <v>5.6</v>
      </c>
      <c r="S19">
        <v>1</v>
      </c>
      <c r="T19">
        <f ca="1">1+IF(Sheet1!$B$2,OFFSET(Sheet1!$A$9,0,Sheet2!$S19),0)</f>
        <v>1</v>
      </c>
    </row>
    <row r="20" spans="1:20">
      <c r="A20" t="s">
        <v>63</v>
      </c>
      <c r="B20">
        <v>18</v>
      </c>
      <c r="C20">
        <v>2.35</v>
      </c>
      <c r="D20">
        <v>23</v>
      </c>
      <c r="E20">
        <v>1.95</v>
      </c>
      <c r="F20">
        <v>16</v>
      </c>
      <c r="G20">
        <v>1.3</v>
      </c>
      <c r="I20" s="1">
        <f ca="1">Sheet2!B20+Sheet1!$C$1*Sheet2!C20+IF(Sheet1!$B$2,OFFSET(Sheet1!$A$4,0,Sheet2!$S20),0)</f>
        <v>121.15</v>
      </c>
      <c r="J20" s="1">
        <f ca="1">D20+Sheet1!$C$1*Sheet2!E20+IF(Sheet1!$B$2,OFFSET(Sheet1!$A$5,0,Sheet2!$S20),0)</f>
        <v>79.55</v>
      </c>
      <c r="K20" s="1">
        <f ca="1">F20+Sheet1!$C$1*Sheet2!G20+IF(Sheet1!$B$2,OFFSET(Sheet1!$A$6,0,Sheet2!$S20),0)</f>
        <v>123.7</v>
      </c>
      <c r="M20">
        <f ca="1">Sheet2!I20*15+100+IF(Sheet1!$B$2,OFFSET(Sheet1!$A$7,0,Sheet2!$S20),0)</f>
        <v>1917.25</v>
      </c>
      <c r="N20">
        <f ca="1">(1.2 + K20*0.01) * (1 +IF(Sheet1!$B$2,OFFSET(Sheet1!$A$8,0,Sheet2!$S20),0))</f>
        <v>7.3110000000000008</v>
      </c>
      <c r="O20" s="2">
        <f t="shared" ca="1" si="0"/>
        <v>0.97156700592268253</v>
      </c>
      <c r="P20">
        <f t="shared" si="1"/>
        <v>57</v>
      </c>
      <c r="Q20">
        <f t="shared" si="2"/>
        <v>5.6</v>
      </c>
      <c r="S20">
        <v>2</v>
      </c>
      <c r="T20">
        <f ca="1">1+IF(Sheet1!$B$2,OFFSET(Sheet1!$A$9,0,Sheet2!$S20),0)</f>
        <v>1</v>
      </c>
    </row>
    <row r="21" spans="1:20">
      <c r="A21" t="s">
        <v>66</v>
      </c>
      <c r="B21">
        <v>23</v>
      </c>
      <c r="C21">
        <v>2.5499999999999998</v>
      </c>
      <c r="D21">
        <v>12</v>
      </c>
      <c r="E21">
        <v>0.9</v>
      </c>
      <c r="F21">
        <v>14</v>
      </c>
      <c r="G21">
        <v>1.25</v>
      </c>
      <c r="I21" s="1">
        <f ca="1">Sheet2!B21+Sheet1!$C$1*Sheet2!C21+IF(Sheet1!$B$2,OFFSET(Sheet1!$A$4,0,Sheet2!$S21),0)</f>
        <v>191.95</v>
      </c>
      <c r="J21" s="1">
        <f ca="1">D21+Sheet1!$C$1*Sheet2!E21+IF(Sheet1!$B$2,OFFSET(Sheet1!$A$5,0,Sheet2!$S21),0)</f>
        <v>38.1</v>
      </c>
      <c r="K21" s="1">
        <f ca="1">F21+Sheet1!$C$1*Sheet2!G21+IF(Sheet1!$B$2,OFFSET(Sheet1!$A$6,0,Sheet2!$S21),0)</f>
        <v>50.25</v>
      </c>
      <c r="M21">
        <f ca="1">Sheet2!I21*15+100+IF(Sheet1!$B$2,OFFSET(Sheet1!$A$7,0,Sheet2!$S21),0)</f>
        <v>2979.25</v>
      </c>
      <c r="N21">
        <f ca="1">(1.2 + K21*0.01) * (1 +IF(Sheet1!$B$2,OFFSET(Sheet1!$A$8,0,Sheet2!$S21),0))</f>
        <v>1.7025000000000001</v>
      </c>
      <c r="O21" s="2">
        <f t="shared" ca="1" si="0"/>
        <v>0.62523683548049447</v>
      </c>
      <c r="P21">
        <f t="shared" si="1"/>
        <v>49</v>
      </c>
      <c r="Q21">
        <f t="shared" si="2"/>
        <v>4.6999999999999993</v>
      </c>
      <c r="S21">
        <v>1</v>
      </c>
      <c r="T21">
        <f ca="1">1+IF(Sheet1!$B$2,OFFSET(Sheet1!$A$9,0,Sheet2!$S21),0)</f>
        <v>1</v>
      </c>
    </row>
    <row r="22" spans="1:20">
      <c r="A22" t="s">
        <v>70</v>
      </c>
      <c r="B22">
        <v>14</v>
      </c>
      <c r="C22">
        <v>1.45</v>
      </c>
      <c r="D22">
        <v>17</v>
      </c>
      <c r="E22">
        <v>1.55</v>
      </c>
      <c r="F22">
        <v>19</v>
      </c>
      <c r="G22">
        <v>1.85</v>
      </c>
      <c r="I22" s="1">
        <f ca="1">Sheet2!B22+Sheet1!$C$1*Sheet2!C22+IF(Sheet1!$B$2,OFFSET(Sheet1!$A$4,0,Sheet2!$S22),0)</f>
        <v>81.05</v>
      </c>
      <c r="J22" s="1">
        <f ca="1">D22+Sheet1!$C$1*Sheet2!E22+IF(Sheet1!$B$2,OFFSET(Sheet1!$A$5,0,Sheet2!$S22),0)</f>
        <v>86.95</v>
      </c>
      <c r="K22" s="1">
        <f ca="1">F22+Sheet1!$C$1*Sheet2!G22+IF(Sheet1!$B$2,OFFSET(Sheet1!$A$6,0,Sheet2!$S22),0)</f>
        <v>157.65</v>
      </c>
      <c r="M22">
        <f ca="1">Sheet2!I22*15+100+IF(Sheet1!$B$2,OFFSET(Sheet1!$A$7,0,Sheet2!$S22),0)</f>
        <v>1315.75</v>
      </c>
      <c r="N22">
        <f ca="1">(1.2 + K22*0.01) * (1 +IF(Sheet1!$B$2,OFFSET(Sheet1!$A$8,0,Sheet2!$S22),0))</f>
        <v>2.7765</v>
      </c>
      <c r="O22" s="2">
        <f t="shared" ca="1" si="0"/>
        <v>1.4157224716741501</v>
      </c>
      <c r="P22">
        <f t="shared" si="1"/>
        <v>50</v>
      </c>
      <c r="Q22">
        <f t="shared" si="2"/>
        <v>4.8499999999999996</v>
      </c>
      <c r="S22">
        <v>4</v>
      </c>
      <c r="T22">
        <f ca="1">1+IF(Sheet1!$B$2,OFFSET(Sheet1!$A$9,0,Sheet2!$S22),0)</f>
        <v>1.3</v>
      </c>
    </row>
    <row r="23" spans="1:20">
      <c r="A23" t="s">
        <v>74</v>
      </c>
      <c r="B23">
        <v>21</v>
      </c>
      <c r="C23">
        <v>1.85</v>
      </c>
      <c r="D23">
        <v>23</v>
      </c>
      <c r="E23">
        <v>2.15</v>
      </c>
      <c r="F23">
        <v>14</v>
      </c>
      <c r="G23">
        <v>1.5</v>
      </c>
      <c r="I23" s="1">
        <f ca="1">Sheet2!B23+Sheet1!$C$1*Sheet2!C23+IF(Sheet1!$B$2,OFFSET(Sheet1!$A$4,0,Sheet2!$S23),0)</f>
        <v>79.650000000000006</v>
      </c>
      <c r="J23" s="1">
        <f ca="1">D23+Sheet1!$C$1*Sheet2!E23+IF(Sheet1!$B$2,OFFSET(Sheet1!$A$5,0,Sheet2!$S23),0)</f>
        <v>205.35</v>
      </c>
      <c r="K23" s="1">
        <f ca="1">F23+Sheet1!$C$1*Sheet2!G23+IF(Sheet1!$B$2,OFFSET(Sheet1!$A$6,0,Sheet2!$S23),0)</f>
        <v>82.5</v>
      </c>
      <c r="M23">
        <f ca="1">Sheet2!I23*15+100+IF(Sheet1!$B$2,OFFSET(Sheet1!$A$7,0,Sheet2!$S23),0)</f>
        <v>1294.75</v>
      </c>
      <c r="N23">
        <f ca="1">(1.2 + K23*0.01) * (1 +IF(Sheet1!$B$2,OFFSET(Sheet1!$A$8,0,Sheet2!$S23),0))</f>
        <v>2.0249999999999999</v>
      </c>
      <c r="O23" s="2">
        <f t="shared" ca="1" si="0"/>
        <v>1.438684566213758</v>
      </c>
      <c r="P23">
        <f t="shared" si="1"/>
        <v>58</v>
      </c>
      <c r="Q23">
        <f t="shared" si="2"/>
        <v>5.5</v>
      </c>
      <c r="S23">
        <v>3</v>
      </c>
      <c r="T23">
        <f ca="1">1+IF(Sheet1!$B$2,OFFSET(Sheet1!$A$9,0,Sheet2!$S23),0)</f>
        <v>1</v>
      </c>
    </row>
    <row r="24" spans="1:20">
      <c r="A24" t="s">
        <v>80</v>
      </c>
      <c r="B24">
        <v>22</v>
      </c>
      <c r="C24">
        <v>2.5499999999999998</v>
      </c>
      <c r="D24">
        <v>13</v>
      </c>
      <c r="E24">
        <v>1.1000000000000001</v>
      </c>
      <c r="F24">
        <v>17</v>
      </c>
      <c r="G24">
        <v>1.6</v>
      </c>
      <c r="I24" s="1">
        <f ca="1">Sheet2!B24+Sheet1!$C$1*Sheet2!C24+IF(Sheet1!$B$2,OFFSET(Sheet1!$A$4,0,Sheet2!$S24),0)</f>
        <v>190.95</v>
      </c>
      <c r="J24" s="1">
        <f ca="1">D24+Sheet1!$C$1*Sheet2!E24+IF(Sheet1!$B$2,OFFSET(Sheet1!$A$5,0,Sheet2!$S24),0)</f>
        <v>44.900000000000006</v>
      </c>
      <c r="K24" s="1">
        <f ca="1">F24+Sheet1!$C$1*Sheet2!G24+IF(Sheet1!$B$2,OFFSET(Sheet1!$A$6,0,Sheet2!$S24),0)</f>
        <v>63.400000000000006</v>
      </c>
      <c r="M24">
        <f ca="1">Sheet2!I24*15+100+IF(Sheet1!$B$2,OFFSET(Sheet1!$A$7,0,Sheet2!$S24),0)</f>
        <v>2964.25</v>
      </c>
      <c r="N24">
        <f ca="1">(1.2 + K24*0.01) * (1 +IF(Sheet1!$B$2,OFFSET(Sheet1!$A$8,0,Sheet2!$S24),0))</f>
        <v>1.8340000000000001</v>
      </c>
      <c r="O24" s="2">
        <f t="shared" ca="1" si="0"/>
        <v>0.62840072264662672</v>
      </c>
      <c r="P24">
        <f t="shared" si="1"/>
        <v>52</v>
      </c>
      <c r="Q24">
        <f t="shared" si="2"/>
        <v>5.25</v>
      </c>
      <c r="S24">
        <v>1</v>
      </c>
      <c r="T24">
        <f ca="1">1+IF(Sheet1!$B$2,OFFSET(Sheet1!$A$9,0,Sheet2!$S24),0)</f>
        <v>1</v>
      </c>
    </row>
    <row r="25" spans="1:20">
      <c r="A25" t="s">
        <v>83</v>
      </c>
      <c r="B25">
        <v>20</v>
      </c>
      <c r="C25">
        <v>2</v>
      </c>
      <c r="D25">
        <v>22</v>
      </c>
      <c r="E25">
        <v>2.1</v>
      </c>
      <c r="F25">
        <v>14</v>
      </c>
      <c r="G25">
        <v>1.2</v>
      </c>
      <c r="I25" s="1">
        <f ca="1">Sheet2!B25+Sheet1!$C$1*Sheet2!C25+IF(Sheet1!$B$2,OFFSET(Sheet1!$A$4,0,Sheet2!$S25),0)</f>
        <v>173</v>
      </c>
      <c r="J25" s="1">
        <f ca="1">D25+Sheet1!$C$1*Sheet2!E25+IF(Sheet1!$B$2,OFFSET(Sheet1!$A$5,0,Sheet2!$S25),0)</f>
        <v>82.9</v>
      </c>
      <c r="K25" s="1">
        <f ca="1">F25+Sheet1!$C$1*Sheet2!G25+IF(Sheet1!$B$2,OFFSET(Sheet1!$A$6,0,Sheet2!$S25),0)</f>
        <v>48.8</v>
      </c>
      <c r="M25">
        <f ca="1">Sheet2!I25*15+100+IF(Sheet1!$B$2,OFFSET(Sheet1!$A$7,0,Sheet2!$S25),0)</f>
        <v>2695</v>
      </c>
      <c r="N25">
        <f ca="1">(1.2 + K25*0.01) * (1 +IF(Sheet1!$B$2,OFFSET(Sheet1!$A$8,0,Sheet2!$S25),0))</f>
        <v>1.6879999999999999</v>
      </c>
      <c r="O25" s="2">
        <f t="shared" ca="1" si="0"/>
        <v>0.69118250170881745</v>
      </c>
      <c r="P25">
        <f t="shared" si="1"/>
        <v>56</v>
      </c>
      <c r="Q25">
        <f t="shared" si="2"/>
        <v>5.3</v>
      </c>
      <c r="S25">
        <v>1</v>
      </c>
      <c r="T25">
        <f ca="1">1+IF(Sheet1!$B$2,OFFSET(Sheet1!$A$9,0,Sheet2!$S25),0)</f>
        <v>1</v>
      </c>
    </row>
    <row r="26" spans="1:20">
      <c r="A26" t="s">
        <v>86</v>
      </c>
      <c r="B26">
        <v>23</v>
      </c>
      <c r="C26">
        <v>2.5499999999999998</v>
      </c>
      <c r="D26">
        <v>14</v>
      </c>
      <c r="E26">
        <v>1.1499999999999999</v>
      </c>
      <c r="F26">
        <v>11</v>
      </c>
      <c r="G26">
        <v>1</v>
      </c>
      <c r="I26" s="1">
        <f ca="1">Sheet2!B26+Sheet1!$C$1*Sheet2!C26+IF(Sheet1!$B$2,OFFSET(Sheet1!$A$4,0,Sheet2!$S26),0)</f>
        <v>191.95</v>
      </c>
      <c r="J26" s="1">
        <f ca="1">D26+Sheet1!$C$1*Sheet2!E26+IF(Sheet1!$B$2,OFFSET(Sheet1!$A$5,0,Sheet2!$S26),0)</f>
        <v>47.349999999999994</v>
      </c>
      <c r="K26" s="1">
        <f ca="1">F26+Sheet1!$C$1*Sheet2!G26+IF(Sheet1!$B$2,OFFSET(Sheet1!$A$6,0,Sheet2!$S26),0)</f>
        <v>40</v>
      </c>
      <c r="M26">
        <f ca="1">Sheet2!I26*15+100+IF(Sheet1!$B$2,OFFSET(Sheet1!$A$7,0,Sheet2!$S26),0)</f>
        <v>2979.25</v>
      </c>
      <c r="N26">
        <f ca="1">(1.2 + K26*0.01) * (1 +IF(Sheet1!$B$2,OFFSET(Sheet1!$A$8,0,Sheet2!$S26),0))</f>
        <v>1.6</v>
      </c>
      <c r="O26" s="2">
        <f t="shared" ca="1" si="0"/>
        <v>0.62523683548049447</v>
      </c>
      <c r="P26">
        <f t="shared" si="1"/>
        <v>48</v>
      </c>
      <c r="Q26">
        <f t="shared" si="2"/>
        <v>4.6999999999999993</v>
      </c>
      <c r="S26">
        <v>1</v>
      </c>
      <c r="T26">
        <f ca="1">1+IF(Sheet1!$B$2,OFFSET(Sheet1!$A$9,0,Sheet2!$S26),0)</f>
        <v>1</v>
      </c>
    </row>
    <row r="27" spans="1:20">
      <c r="A27" t="s">
        <v>89</v>
      </c>
      <c r="B27">
        <v>18</v>
      </c>
      <c r="C27">
        <v>1.7</v>
      </c>
      <c r="D27">
        <v>10</v>
      </c>
      <c r="E27">
        <v>0.8</v>
      </c>
      <c r="F27">
        <v>24</v>
      </c>
      <c r="G27">
        <v>2.2999999999999998</v>
      </c>
      <c r="I27" s="1">
        <f ca="1">Sheet2!B27+Sheet1!$C$1*Sheet2!C27+IF(Sheet1!$B$2,OFFSET(Sheet1!$A$4,0,Sheet2!$S27),0)</f>
        <v>92.3</v>
      </c>
      <c r="J27" s="1">
        <f ca="1">D27+Sheet1!$C$1*Sheet2!E27+IF(Sheet1!$B$2,OFFSET(Sheet1!$A$5,0,Sheet2!$S27),0)</f>
        <v>58.2</v>
      </c>
      <c r="K27" s="1">
        <f ca="1">F27+Sheet1!$C$1*Sheet2!G27+IF(Sheet1!$B$2,OFFSET(Sheet1!$A$6,0,Sheet2!$S27),0)</f>
        <v>175.7</v>
      </c>
      <c r="M27">
        <f ca="1">Sheet2!I27*15+100+IF(Sheet1!$B$2,OFFSET(Sheet1!$A$7,0,Sheet2!$S27),0)</f>
        <v>1484.5</v>
      </c>
      <c r="N27">
        <f ca="1">(1.2 + K27*0.01) * (1 +IF(Sheet1!$B$2,OFFSET(Sheet1!$A$8,0,Sheet2!$S27),0))</f>
        <v>2.9569999999999999</v>
      </c>
      <c r="O27" s="2">
        <f t="shared" ca="1" si="0"/>
        <v>1.2547907323039833</v>
      </c>
      <c r="P27">
        <f t="shared" si="1"/>
        <v>52</v>
      </c>
      <c r="Q27">
        <f t="shared" si="2"/>
        <v>4.8</v>
      </c>
      <c r="S27">
        <v>4</v>
      </c>
      <c r="T27">
        <f ca="1">1+IF(Sheet1!$B$2,OFFSET(Sheet1!$A$9,0,Sheet2!$S27),0)</f>
        <v>1.3</v>
      </c>
    </row>
    <row r="28" spans="1:20">
      <c r="A28" t="s">
        <v>91</v>
      </c>
      <c r="B28">
        <v>23</v>
      </c>
      <c r="C28">
        <v>2.5</v>
      </c>
      <c r="D28">
        <v>15</v>
      </c>
      <c r="E28">
        <v>1.5</v>
      </c>
      <c r="F28">
        <v>15</v>
      </c>
      <c r="G28">
        <v>1.5</v>
      </c>
      <c r="I28" s="1">
        <f ca="1">Sheet2!B28+Sheet1!$C$1*Sheet2!C28+IF(Sheet1!$B$2,OFFSET(Sheet1!$A$4,0,Sheet2!$S28),0)</f>
        <v>190.5</v>
      </c>
      <c r="J28" s="1">
        <f ca="1">D28+Sheet1!$C$1*Sheet2!E28+IF(Sheet1!$B$2,OFFSET(Sheet1!$A$5,0,Sheet2!$S28),0)</f>
        <v>58.5</v>
      </c>
      <c r="K28" s="1">
        <f ca="1">F28+Sheet1!$C$1*Sheet2!G28+IF(Sheet1!$B$2,OFFSET(Sheet1!$A$6,0,Sheet2!$S28),0)</f>
        <v>58.5</v>
      </c>
      <c r="M28">
        <f ca="1">Sheet2!I28*15+100+IF(Sheet1!$B$2,OFFSET(Sheet1!$A$7,0,Sheet2!$S28),0)</f>
        <v>2957.5</v>
      </c>
      <c r="N28">
        <f ca="1">(1.2 + K28*0.01) * (1 +IF(Sheet1!$B$2,OFFSET(Sheet1!$A$8,0,Sheet2!$S28),0))</f>
        <v>1.7849999999999999</v>
      </c>
      <c r="O28" s="2">
        <f t="shared" ca="1" si="0"/>
        <v>0.62983494238554971</v>
      </c>
      <c r="P28">
        <f t="shared" si="1"/>
        <v>53</v>
      </c>
      <c r="Q28">
        <f t="shared" si="2"/>
        <v>5.5</v>
      </c>
      <c r="S28">
        <v>1</v>
      </c>
      <c r="T28">
        <f ca="1">1+IF(Sheet1!$B$2,OFFSET(Sheet1!$A$9,0,Sheet2!$S28),0)</f>
        <v>1</v>
      </c>
    </row>
    <row r="29" spans="1:20">
      <c r="A29" t="s">
        <v>125</v>
      </c>
      <c r="B29">
        <v>16</v>
      </c>
      <c r="C29">
        <v>1.55</v>
      </c>
      <c r="D29">
        <v>17</v>
      </c>
      <c r="E29">
        <v>1.6</v>
      </c>
      <c r="F29">
        <v>21</v>
      </c>
      <c r="G29">
        <v>2.2000000000000002</v>
      </c>
      <c r="I29" s="1">
        <f ca="1">Sheet2!B29+Sheet1!$C$1*Sheet2!C29+IF(Sheet1!$B$2,OFFSET(Sheet1!$A$4,0,Sheet2!$S29),0)</f>
        <v>85.95</v>
      </c>
      <c r="J29" s="1">
        <f ca="1">D29+Sheet1!$C$1*Sheet2!E29+IF(Sheet1!$B$2,OFFSET(Sheet1!$A$5,0,Sheet2!$S29),0)</f>
        <v>88.4</v>
      </c>
      <c r="K29" s="1">
        <f ca="1">F29+Sheet1!$C$1*Sheet2!G29+IF(Sheet1!$B$2,OFFSET(Sheet1!$A$6,0,Sheet2!$S29),0)</f>
        <v>169.8</v>
      </c>
      <c r="M29">
        <f ca="1">Sheet2!I29*15+100+IF(Sheet1!$B$2,OFFSET(Sheet1!$A$7,0,Sheet2!$S29),0)</f>
        <v>1389.25</v>
      </c>
      <c r="N29">
        <f ca="1">(1.2 + K29*0.01) * (1 +IF(Sheet1!$B$2,OFFSET(Sheet1!$A$8,0,Sheet2!$S29),0))</f>
        <v>2.8980000000000001</v>
      </c>
      <c r="O29" s="2">
        <f t="shared" ref="O29:O38" ca="1" si="3">$M$41/M29</f>
        <v>1.3408219126185086</v>
      </c>
      <c r="P29">
        <f t="shared" si="1"/>
        <v>54</v>
      </c>
      <c r="Q29">
        <f t="shared" si="2"/>
        <v>5.3500000000000005</v>
      </c>
      <c r="S29">
        <v>4</v>
      </c>
      <c r="T29">
        <f ca="1">1+IF(Sheet1!$B$2,OFFSET(Sheet1!$A$9,0,Sheet2!$S29),0)</f>
        <v>1.3</v>
      </c>
    </row>
    <row r="30" spans="1:20">
      <c r="A30" t="s">
        <v>126</v>
      </c>
      <c r="B30">
        <v>17</v>
      </c>
      <c r="C30">
        <v>1.55</v>
      </c>
      <c r="D30">
        <v>16</v>
      </c>
      <c r="E30">
        <v>1.25</v>
      </c>
      <c r="F30">
        <v>19</v>
      </c>
      <c r="G30">
        <v>1.8</v>
      </c>
      <c r="I30" s="1">
        <f ca="1">Sheet2!B30+Sheet1!$C$1*Sheet2!C30+IF(Sheet1!$B$2,OFFSET(Sheet1!$A$4,0,Sheet2!$S30),0)</f>
        <v>86.95</v>
      </c>
      <c r="J30" s="1">
        <f ca="1">D30+Sheet1!$C$1*Sheet2!E30+IF(Sheet1!$B$2,OFFSET(Sheet1!$A$5,0,Sheet2!$S30),0)</f>
        <v>77.25</v>
      </c>
      <c r="K30" s="1">
        <f ca="1">F30+Sheet1!$C$1*Sheet2!G30+IF(Sheet1!$B$2,OFFSET(Sheet1!$A$6,0,Sheet2!$S30),0)</f>
        <v>156.19999999999999</v>
      </c>
      <c r="M30">
        <f ca="1">Sheet2!I30*15+100+IF(Sheet1!$B$2,OFFSET(Sheet1!$A$7,0,Sheet2!$S30),0)</f>
        <v>1404.25</v>
      </c>
      <c r="N30">
        <f ca="1">(1.2 + K30*0.01) * (1 +IF(Sheet1!$B$2,OFFSET(Sheet1!$A$8,0,Sheet2!$S30),0))</f>
        <v>2.7619999999999996</v>
      </c>
      <c r="O30" s="2">
        <f t="shared" ca="1" si="3"/>
        <v>1.3264994424819392</v>
      </c>
      <c r="P30">
        <f t="shared" si="1"/>
        <v>52</v>
      </c>
      <c r="Q30">
        <f t="shared" si="2"/>
        <v>4.5999999999999996</v>
      </c>
      <c r="S30">
        <v>4</v>
      </c>
      <c r="T30">
        <f ca="1">1+IF(Sheet1!$B$2,OFFSET(Sheet1!$A$9,0,Sheet2!$S30),0)</f>
        <v>1.3</v>
      </c>
    </row>
    <row r="31" spans="1:20">
      <c r="A31" t="s">
        <v>127</v>
      </c>
      <c r="B31">
        <v>22</v>
      </c>
      <c r="C31">
        <v>2.4500000000000002</v>
      </c>
      <c r="D31">
        <v>11</v>
      </c>
      <c r="E31">
        <v>1.25</v>
      </c>
      <c r="F31">
        <v>17</v>
      </c>
      <c r="G31">
        <v>1.8</v>
      </c>
      <c r="I31" s="1">
        <f ca="1">Sheet2!B31+Sheet1!$C$1*Sheet2!C31+IF(Sheet1!$B$2,OFFSET(Sheet1!$A$4,0,Sheet2!$S31),0)</f>
        <v>128.05000000000001</v>
      </c>
      <c r="J31" s="1">
        <f ca="1">D31+Sheet1!$C$1*Sheet2!E31+IF(Sheet1!$B$2,OFFSET(Sheet1!$A$5,0,Sheet2!$S31),0)</f>
        <v>47.25</v>
      </c>
      <c r="K31" s="1">
        <f ca="1">F31+Sheet1!$C$1*Sheet2!G31+IF(Sheet1!$B$2,OFFSET(Sheet1!$A$6,0,Sheet2!$S31),0)</f>
        <v>139.19999999999999</v>
      </c>
      <c r="M31">
        <f ca="1">Sheet2!I31*15+100+IF(Sheet1!$B$2,OFFSET(Sheet1!$A$7,0,Sheet2!$S31),0)</f>
        <v>2020.7500000000002</v>
      </c>
      <c r="N31">
        <f ca="1">(1.2 + K31*0.01) * (1 +IF(Sheet1!$B$2,OFFSET(Sheet1!$A$8,0,Sheet2!$S31),0))</f>
        <v>7.7759999999999989</v>
      </c>
      <c r="O31" s="2">
        <f t="shared" ca="1" si="3"/>
        <v>0.92180469731795767</v>
      </c>
      <c r="P31">
        <f t="shared" si="1"/>
        <v>50</v>
      </c>
      <c r="Q31">
        <f t="shared" si="2"/>
        <v>5.5</v>
      </c>
      <c r="S31">
        <v>2</v>
      </c>
      <c r="T31">
        <f ca="1">1+IF(Sheet1!$B$2,OFFSET(Sheet1!$A$9,0,Sheet2!$S31),0)</f>
        <v>1</v>
      </c>
    </row>
    <row r="32" spans="1:20">
      <c r="A32" t="s">
        <v>128</v>
      </c>
      <c r="B32">
        <v>16</v>
      </c>
      <c r="C32">
        <v>1.8</v>
      </c>
      <c r="D32">
        <v>20</v>
      </c>
      <c r="E32">
        <v>2.2000000000000002</v>
      </c>
      <c r="F32">
        <v>17</v>
      </c>
      <c r="G32">
        <v>1.65</v>
      </c>
      <c r="I32" s="1">
        <f ca="1">Sheet2!B32+Sheet1!$C$1*Sheet2!C32+IF(Sheet1!$B$2,OFFSET(Sheet1!$A$4,0,Sheet2!$S32),0)</f>
        <v>73.2</v>
      </c>
      <c r="J32" s="1">
        <f ca="1">D32+Sheet1!$C$1*Sheet2!E32+IF(Sheet1!$B$2,OFFSET(Sheet1!$A$5,0,Sheet2!$S32),0)</f>
        <v>203.8</v>
      </c>
      <c r="K32" s="1">
        <f ca="1">F32+Sheet1!$C$1*Sheet2!G32+IF(Sheet1!$B$2,OFFSET(Sheet1!$A$6,0,Sheet2!$S32),0)</f>
        <v>89.85</v>
      </c>
      <c r="M32">
        <f ca="1">Sheet2!I32*15+100+IF(Sheet1!$B$2,OFFSET(Sheet1!$A$7,0,Sheet2!$S32),0)</f>
        <v>1198</v>
      </c>
      <c r="N32">
        <f ca="1">(1.2 + K32*0.01) * (1 +IF(Sheet1!$B$2,OFFSET(Sheet1!$A$8,0,Sheet2!$S32),0))</f>
        <v>2.0985</v>
      </c>
      <c r="O32" s="2">
        <f t="shared" ca="1" si="3"/>
        <v>1.5548721553466303</v>
      </c>
      <c r="P32">
        <f t="shared" si="1"/>
        <v>53</v>
      </c>
      <c r="Q32">
        <f t="shared" si="2"/>
        <v>5.65</v>
      </c>
      <c r="S32">
        <v>3</v>
      </c>
      <c r="T32">
        <f ca="1">1+IF(Sheet1!$B$2,OFFSET(Sheet1!$A$9,0,Sheet2!$S32),0)</f>
        <v>1</v>
      </c>
    </row>
    <row r="33" spans="1:20">
      <c r="A33" t="s">
        <v>129</v>
      </c>
      <c r="B33">
        <v>20</v>
      </c>
      <c r="C33">
        <v>2</v>
      </c>
      <c r="D33">
        <v>19</v>
      </c>
      <c r="E33">
        <v>2.0499999999999998</v>
      </c>
      <c r="F33">
        <v>14</v>
      </c>
      <c r="G33">
        <v>1.4</v>
      </c>
      <c r="I33" s="1">
        <f ca="1">Sheet2!B33+Sheet1!$C$1*Sheet2!C33+IF(Sheet1!$B$2,OFFSET(Sheet1!$A$4,0,Sheet2!$S33),0)</f>
        <v>113</v>
      </c>
      <c r="J33" s="1">
        <f ca="1">D33+Sheet1!$C$1*Sheet2!E33+IF(Sheet1!$B$2,OFFSET(Sheet1!$A$5,0,Sheet2!$S33),0)</f>
        <v>78.449999999999989</v>
      </c>
      <c r="K33" s="1">
        <f ca="1">F33+Sheet1!$C$1*Sheet2!G33+IF(Sheet1!$B$2,OFFSET(Sheet1!$A$6,0,Sheet2!$S33),0)</f>
        <v>124.6</v>
      </c>
      <c r="M33">
        <f ca="1">Sheet2!I33*15+100+IF(Sheet1!$B$2,OFFSET(Sheet1!$A$7,0,Sheet2!$S33),0)</f>
        <v>1795</v>
      </c>
      <c r="N33">
        <f ca="1">(1.2 + K33*0.01) * (1 +IF(Sheet1!$B$2,OFFSET(Sheet1!$A$8,0,Sheet2!$S33),0))</f>
        <v>7.3379999999999992</v>
      </c>
      <c r="O33" s="2">
        <f t="shared" ca="1" si="3"/>
        <v>1.0377364022870548</v>
      </c>
      <c r="P33">
        <f t="shared" si="1"/>
        <v>53</v>
      </c>
      <c r="Q33">
        <f t="shared" si="2"/>
        <v>5.4499999999999993</v>
      </c>
      <c r="S33">
        <v>2</v>
      </c>
      <c r="T33">
        <f ca="1">1+IF(Sheet1!$B$2,OFFSET(Sheet1!$A$9,0,Sheet2!$S33),0)</f>
        <v>1</v>
      </c>
    </row>
    <row r="34" spans="1:20">
      <c r="A34" t="s">
        <v>130</v>
      </c>
      <c r="B34">
        <v>16</v>
      </c>
      <c r="C34">
        <v>1.55</v>
      </c>
      <c r="D34">
        <v>17</v>
      </c>
      <c r="E34">
        <v>1.35</v>
      </c>
      <c r="F34">
        <v>24</v>
      </c>
      <c r="G34">
        <v>2.4500000000000002</v>
      </c>
      <c r="I34" s="1">
        <f ca="1">Sheet2!B34+Sheet1!$C$1*Sheet2!C34+IF(Sheet1!$B$2,OFFSET(Sheet1!$A$4,0,Sheet2!$S34),0)</f>
        <v>85.95</v>
      </c>
      <c r="J34" s="1">
        <f ca="1">D34+Sheet1!$C$1*Sheet2!E34+IF(Sheet1!$B$2,OFFSET(Sheet1!$A$5,0,Sheet2!$S34),0)</f>
        <v>81.150000000000006</v>
      </c>
      <c r="K34" s="1">
        <f ca="1">F34+Sheet1!$C$1*Sheet2!G34+IF(Sheet1!$B$2,OFFSET(Sheet1!$A$6,0,Sheet2!$S34),0)</f>
        <v>180.05</v>
      </c>
      <c r="M34">
        <f ca="1">Sheet2!I34*15+100+IF(Sheet1!$B$2,OFFSET(Sheet1!$A$7,0,Sheet2!$S34),0)</f>
        <v>1389.25</v>
      </c>
      <c r="N34">
        <f ca="1">(1.2 + K34*0.01) * (1 +IF(Sheet1!$B$2,OFFSET(Sheet1!$A$8,0,Sheet2!$S34),0))</f>
        <v>3.0005000000000002</v>
      </c>
      <c r="O34" s="2">
        <f t="shared" ca="1" si="3"/>
        <v>1.3408219126185086</v>
      </c>
      <c r="P34">
        <f t="shared" si="1"/>
        <v>57</v>
      </c>
      <c r="Q34">
        <f t="shared" si="2"/>
        <v>5.3500000000000005</v>
      </c>
      <c r="S34">
        <v>4</v>
      </c>
      <c r="T34">
        <f ca="1">1+IF(Sheet1!$B$2,OFFSET(Sheet1!$A$9,0,Sheet2!$S34),0)</f>
        <v>1.3</v>
      </c>
    </row>
    <row r="35" spans="1:20">
      <c r="A35" t="s">
        <v>131</v>
      </c>
      <c r="B35">
        <v>14</v>
      </c>
      <c r="C35">
        <v>1.25</v>
      </c>
      <c r="D35">
        <v>22</v>
      </c>
      <c r="E35">
        <v>2.1</v>
      </c>
      <c r="F35">
        <v>17</v>
      </c>
      <c r="G35">
        <v>1.9</v>
      </c>
      <c r="I35" s="1">
        <f ca="1">Sheet2!B35+Sheet1!$C$1*Sheet2!C35+IF(Sheet1!$B$2,OFFSET(Sheet1!$A$4,0,Sheet2!$S35),0)</f>
        <v>55.25</v>
      </c>
      <c r="J35" s="1">
        <f ca="1">D35+Sheet1!$C$1*Sheet2!E35+IF(Sheet1!$B$2,OFFSET(Sheet1!$A$5,0,Sheet2!$S35),0)</f>
        <v>202.9</v>
      </c>
      <c r="K35" s="1">
        <f ca="1">F35+Sheet1!$C$1*Sheet2!G35+IF(Sheet1!$B$2,OFFSET(Sheet1!$A$6,0,Sheet2!$S35),0)</f>
        <v>97.1</v>
      </c>
      <c r="M35">
        <f ca="1">Sheet2!I35*15+100+IF(Sheet1!$B$2,OFFSET(Sheet1!$A$7,0,Sheet2!$S35),0)</f>
        <v>928.75</v>
      </c>
      <c r="N35">
        <f ca="1">(1.2 + K35*0.01) * (1 +IF(Sheet1!$B$2,OFFSET(Sheet1!$A$8,0,Sheet2!$S35),0))</f>
        <v>2.1709999999999998</v>
      </c>
      <c r="O35" s="2">
        <f t="shared" ca="1" si="3"/>
        <v>2.0056385917687893</v>
      </c>
      <c r="P35">
        <f t="shared" si="1"/>
        <v>53</v>
      </c>
      <c r="Q35">
        <f t="shared" si="2"/>
        <v>5.25</v>
      </c>
      <c r="S35">
        <v>3</v>
      </c>
      <c r="T35">
        <f ca="1">1+IF(Sheet1!$B$2,OFFSET(Sheet1!$A$9,0,Sheet2!$S35),0)</f>
        <v>1</v>
      </c>
    </row>
    <row r="36" spans="1:20">
      <c r="A36" t="s">
        <v>132</v>
      </c>
      <c r="B36">
        <v>16</v>
      </c>
      <c r="C36">
        <v>1.65</v>
      </c>
      <c r="D36">
        <v>14</v>
      </c>
      <c r="E36">
        <v>1.4</v>
      </c>
      <c r="F36">
        <v>19</v>
      </c>
      <c r="G36">
        <v>2</v>
      </c>
      <c r="I36" s="1">
        <f ca="1">Sheet2!B36+Sheet1!$C$1*Sheet2!C36+IF(Sheet1!$B$2,OFFSET(Sheet1!$A$4,0,Sheet2!$S36),0)</f>
        <v>88.85</v>
      </c>
      <c r="J36" s="1">
        <f ca="1">D36+Sheet1!$C$1*Sheet2!E36+IF(Sheet1!$B$2,OFFSET(Sheet1!$A$5,0,Sheet2!$S36),0)</f>
        <v>79.599999999999994</v>
      </c>
      <c r="K36" s="1">
        <f ca="1">F36+Sheet1!$C$1*Sheet2!G36+IF(Sheet1!$B$2,OFFSET(Sheet1!$A$6,0,Sheet2!$S36),0)</f>
        <v>162</v>
      </c>
      <c r="M36">
        <f ca="1">Sheet2!I36*15+100+IF(Sheet1!$B$2,OFFSET(Sheet1!$A$7,0,Sheet2!$S36),0)</f>
        <v>1432.75</v>
      </c>
      <c r="N36">
        <f ca="1">(1.2 + K36*0.01) * (1 +IF(Sheet1!$B$2,OFFSET(Sheet1!$A$8,0,Sheet2!$S36),0))</f>
        <v>2.8200000000000003</v>
      </c>
      <c r="O36" s="2">
        <f t="shared" ca="1" si="3"/>
        <v>1.3001129590684091</v>
      </c>
      <c r="P36">
        <f t="shared" si="1"/>
        <v>49</v>
      </c>
      <c r="Q36">
        <f t="shared" si="2"/>
        <v>5.05</v>
      </c>
      <c r="S36">
        <v>4</v>
      </c>
      <c r="T36">
        <f ca="1">1+IF(Sheet1!$B$2,OFFSET(Sheet1!$A$9,0,Sheet2!$S36),0)</f>
        <v>1.3</v>
      </c>
    </row>
    <row r="37" spans="1:20">
      <c r="A37" t="s">
        <v>133</v>
      </c>
      <c r="B37">
        <v>19</v>
      </c>
      <c r="C37">
        <v>1.95</v>
      </c>
      <c r="D37">
        <v>22</v>
      </c>
      <c r="E37">
        <v>2.2999999999999998</v>
      </c>
      <c r="F37">
        <v>15</v>
      </c>
      <c r="G37">
        <v>1.55</v>
      </c>
      <c r="I37" s="1">
        <f ca="1">Sheet2!B37+Sheet1!$C$1*Sheet2!C37+IF(Sheet1!$B$2,OFFSET(Sheet1!$A$4,0,Sheet2!$S37),0)</f>
        <v>80.55</v>
      </c>
      <c r="J37" s="1">
        <f ca="1">D37+Sheet1!$C$1*Sheet2!E37+IF(Sheet1!$B$2,OFFSET(Sheet1!$A$5,0,Sheet2!$S37),0)</f>
        <v>208.7</v>
      </c>
      <c r="K37" s="1">
        <f ca="1">F37+Sheet1!$C$1*Sheet2!G37+IF(Sheet1!$B$2,OFFSET(Sheet1!$A$6,0,Sheet2!$S37),0)</f>
        <v>84.95</v>
      </c>
      <c r="M37">
        <f ca="1">Sheet2!I37*15+100+IF(Sheet1!$B$2,OFFSET(Sheet1!$A$7,0,Sheet2!$S37),0)</f>
        <v>1308.25</v>
      </c>
      <c r="N37">
        <f ca="1">(1.2 + K37*0.01) * (1 +IF(Sheet1!$B$2,OFFSET(Sheet1!$A$8,0,Sheet2!$S37),0))</f>
        <v>2.0495000000000001</v>
      </c>
      <c r="O37" s="2">
        <f t="shared" ca="1" si="3"/>
        <v>1.4238385951502106</v>
      </c>
      <c r="P37">
        <f t="shared" si="1"/>
        <v>56</v>
      </c>
      <c r="Q37">
        <f t="shared" si="2"/>
        <v>5.8</v>
      </c>
      <c r="S37">
        <v>3</v>
      </c>
      <c r="T37">
        <f ca="1">1+IF(Sheet1!$B$2,OFFSET(Sheet1!$A$9,0,Sheet2!$S37),0)</f>
        <v>1</v>
      </c>
    </row>
    <row r="38" spans="1:20">
      <c r="A38" t="s">
        <v>134</v>
      </c>
      <c r="B38">
        <v>18</v>
      </c>
      <c r="C38">
        <v>1.7</v>
      </c>
      <c r="D38">
        <v>19</v>
      </c>
      <c r="E38">
        <v>2</v>
      </c>
      <c r="F38">
        <v>16</v>
      </c>
      <c r="G38">
        <v>1.5</v>
      </c>
      <c r="I38" s="1">
        <f ca="1">Sheet2!B38+Sheet1!$C$1*Sheet2!C38+IF(Sheet1!$B$2,OFFSET(Sheet1!$A$4,0,Sheet2!$S38),0)</f>
        <v>72.3</v>
      </c>
      <c r="J38" s="1">
        <f ca="1">D38+Sheet1!$C$1*Sheet2!E38+IF(Sheet1!$B$2,OFFSET(Sheet1!$A$5,0,Sheet2!$S38),0)</f>
        <v>197</v>
      </c>
      <c r="K38" s="1">
        <f ca="1">F38+Sheet1!$C$1*Sheet2!G38+IF(Sheet1!$B$2,OFFSET(Sheet1!$A$6,0,Sheet2!$S38),0)</f>
        <v>84.5</v>
      </c>
      <c r="M38">
        <f ca="1">Sheet2!I38*15+100+IF(Sheet1!$B$2,OFFSET(Sheet1!$A$7,0,Sheet2!$S38),0)</f>
        <v>1184.5</v>
      </c>
      <c r="N38">
        <f ca="1">(1.2 + K38*0.01) * (1 +IF(Sheet1!$B$2,OFFSET(Sheet1!$A$8,0,Sheet2!$S38),0))</f>
        <v>2.0449999999999999</v>
      </c>
      <c r="O38" s="2">
        <f t="shared" ca="1" si="3"/>
        <v>1.5725933660660727</v>
      </c>
      <c r="P38">
        <f t="shared" si="1"/>
        <v>53</v>
      </c>
      <c r="Q38">
        <f t="shared" si="2"/>
        <v>5.2</v>
      </c>
      <c r="S38">
        <v>3</v>
      </c>
      <c r="T38">
        <f ca="1">1+IF(Sheet1!$B$2,OFFSET(Sheet1!$A$9,0,Sheet2!$S38),0)</f>
        <v>1</v>
      </c>
    </row>
    <row r="39" spans="1:20">
      <c r="A39" t="s">
        <v>94</v>
      </c>
      <c r="B39">
        <v>20</v>
      </c>
      <c r="C39">
        <v>1.95</v>
      </c>
      <c r="D39">
        <v>20</v>
      </c>
      <c r="E39">
        <v>1.95</v>
      </c>
      <c r="F39">
        <v>20</v>
      </c>
      <c r="G39">
        <v>1.95</v>
      </c>
      <c r="I39" s="1">
        <f ca="1">Sheet2!B39+Sheet1!$C$1*Sheet2!C39+IF(Sheet1!$B$2,OFFSET(Sheet1!$A$4,0,Sheet2!$S39),0)</f>
        <v>81.55</v>
      </c>
      <c r="J39" s="1">
        <f ca="1">D39+Sheet1!$C$1*Sheet2!E39+IF(Sheet1!$B$2,OFFSET(Sheet1!$A$5,0,Sheet2!$S39),0)</f>
        <v>196.55</v>
      </c>
      <c r="K39" s="1">
        <f ca="1">F39+Sheet1!$C$1*Sheet2!G39+IF(Sheet1!$B$2,OFFSET(Sheet1!$A$6,0,Sheet2!$S39),0)</f>
        <v>101.55</v>
      </c>
      <c r="M39">
        <f ca="1">Sheet2!I39*15+100+IF(Sheet1!$B$2,OFFSET(Sheet1!$A$7,0,Sheet2!$S39),0)</f>
        <v>1323.25</v>
      </c>
      <c r="N39">
        <f ca="1">(1.2 + K39*0.01) * (1 +IF(Sheet1!$B$2,OFFSET(Sheet1!$A$8,0,Sheet2!$S39),0))</f>
        <v>2.2155</v>
      </c>
      <c r="O39" s="2">
        <f t="shared" ca="1" si="0"/>
        <v>1.4076983503534957</v>
      </c>
      <c r="P39">
        <f t="shared" si="1"/>
        <v>60</v>
      </c>
      <c r="Q39">
        <f t="shared" si="2"/>
        <v>5.85</v>
      </c>
      <c r="S39">
        <v>3</v>
      </c>
      <c r="T39">
        <f ca="1">1+IF(Sheet1!$B$2,OFFSET(Sheet1!$A$9,0,Sheet2!$S39),0)</f>
        <v>1</v>
      </c>
    </row>
    <row r="41" spans="1:20">
      <c r="L41" t="s">
        <v>113</v>
      </c>
      <c r="M41">
        <f ca="1">AVERAGE(M2:M39)</f>
        <v>1862.7368421052631</v>
      </c>
      <c r="N41">
        <f t="shared" ref="N41:Q41" ca="1" si="4">AVERAGE(N2:N39)</f>
        <v>3.0423157894736845</v>
      </c>
      <c r="O41" s="2">
        <f ca="1">AVERAGE(O2:O39)</f>
        <v>1.1230917090367221</v>
      </c>
      <c r="P41">
        <f t="shared" si="4"/>
        <v>52.763157894736842</v>
      </c>
      <c r="Q41">
        <f t="shared" si="4"/>
        <v>5.2592105263157887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70"/>
  <sheetViews>
    <sheetView topLeftCell="A34" workbookViewId="0">
      <selection activeCell="F44" sqref="F44"/>
    </sheetView>
  </sheetViews>
  <sheetFormatPr defaultRowHeight="15"/>
  <cols>
    <col min="1" max="1" width="19.28515625" bestFit="1" customWidth="1"/>
    <col min="2" max="2" width="3.7109375" hidden="1" customWidth="1"/>
    <col min="10" max="10" width="17.140625" customWidth="1"/>
    <col min="13" max="13" width="10" bestFit="1" customWidth="1"/>
    <col min="14" max="14" width="10" customWidth="1"/>
  </cols>
  <sheetData>
    <row r="1" spans="1:20">
      <c r="A1" t="s">
        <v>15</v>
      </c>
      <c r="B1">
        <v>0</v>
      </c>
      <c r="C1">
        <f>MIN(B1+1,FLOOR((Sheet1!$B$1-1)/5,1))</f>
        <v>1</v>
      </c>
      <c r="D1">
        <f>MIN(C1+1,FLOOR((Sheet1!$B$1-1)/5,1))</f>
        <v>2</v>
      </c>
      <c r="E1">
        <f>MIN(D1+1,FLOOR((Sheet1!$B$1-1)/5,1))</f>
        <v>3</v>
      </c>
      <c r="F1">
        <f>MIN(E1+1,FLOOR((Sheet1!$B$1-1)/5,1))</f>
        <v>4</v>
      </c>
      <c r="G1">
        <f>MIN(F1+1,FLOOR((Sheet1!$B$1-1)/5,1))</f>
        <v>5</v>
      </c>
      <c r="H1">
        <f>MIN(G1+1,FLOOR((Sheet1!$B$1-1)/5,1))</f>
        <v>5</v>
      </c>
      <c r="J1" t="s">
        <v>103</v>
      </c>
      <c r="K1" t="s">
        <v>22</v>
      </c>
      <c r="L1" t="s">
        <v>31</v>
      </c>
      <c r="M1" t="s">
        <v>23</v>
      </c>
      <c r="N1" t="s">
        <v>32</v>
      </c>
      <c r="O1" t="s">
        <v>16</v>
      </c>
      <c r="P1" t="s">
        <v>18</v>
      </c>
      <c r="Q1" t="s">
        <v>17</v>
      </c>
      <c r="R1" t="s">
        <v>19</v>
      </c>
      <c r="S1" t="s">
        <v>20</v>
      </c>
      <c r="T1" t="s">
        <v>21</v>
      </c>
    </row>
    <row r="2" spans="1:20">
      <c r="A2" t="s">
        <v>24</v>
      </c>
      <c r="C2">
        <f ca="1">($O2+B1*$P2+Sheet2!$K3*(Sheet3!$Q2+Sheet3!B1*Sheet3!$R2))*30*(0.25 + 0.75/2)</f>
        <v>233.8125</v>
      </c>
      <c r="D2">
        <f ca="1">($O2+C1*$P2+Sheet2!$K3*(Sheet3!$Q2+Sheet3!C1*Sheet3!$R2))*30*(0.25 + 0.75/2)</f>
        <v>355.57499999999999</v>
      </c>
      <c r="E2">
        <f ca="1">($O2+D1*$P2+Sheet2!$K3*(Sheet3!$Q2+Sheet3!D1*Sheet3!$R2))*30*(0.25 + 0.75/2)</f>
        <v>477.33749999999998</v>
      </c>
      <c r="F2">
        <f ca="1">($O2+E1*$P2+Sheet2!$K3*(Sheet3!$Q2+Sheet3!E1*Sheet3!$R2))*30*(0.25 + 0.75/2)</f>
        <v>599.09999999999991</v>
      </c>
      <c r="G2">
        <f ca="1">($O2+F1*$P2+Sheet2!$K3*(Sheet3!$Q2+Sheet3!F1*Sheet3!$R2))*30*(0.25 + 0.75/2)</f>
        <v>720.86249999999995</v>
      </c>
      <c r="H2">
        <f ca="1">($O2+G1*$P2+Sheet2!$K3*(Sheet3!$Q2+Sheet3!G1*Sheet3!$R2))*30*(0.25 + 0.75/2)</f>
        <v>842.62499999999989</v>
      </c>
      <c r="K2">
        <v>60</v>
      </c>
      <c r="L2">
        <v>17</v>
      </c>
      <c r="M2">
        <v>45</v>
      </c>
      <c r="N2">
        <v>0</v>
      </c>
      <c r="O2">
        <v>5</v>
      </c>
      <c r="P2">
        <v>5</v>
      </c>
      <c r="Q2">
        <v>0.05</v>
      </c>
      <c r="R2">
        <v>0.01</v>
      </c>
    </row>
    <row r="3" spans="1:20">
      <c r="A3" t="s">
        <v>36</v>
      </c>
      <c r="C3">
        <f ca="1">($O3+B$1*$P3+Sheet2!$K$3*(Sheet3!$Q3+Sheet3!B$1*Sheet3!$R3))*30*(0.25 + 0.75/2)*2</f>
        <v>467.625</v>
      </c>
      <c r="D3">
        <f ca="1">($O3+C$1*$P3+Sheet2!$K$3*(Sheet3!$Q3+Sheet3!C$1*Sheet3!$R3))*30*(0.25 + 0.75/2)*2</f>
        <v>711.15</v>
      </c>
      <c r="E3">
        <f ca="1">($O3+D$1*$P3+Sheet2!$K$3*(Sheet3!$Q3+Sheet3!D$1*Sheet3!$R3))*30*(0.25 + 0.75/2)*2</f>
        <v>954.67499999999995</v>
      </c>
      <c r="F3">
        <f ca="1">($O3+E$1*$P3+Sheet2!$K$3*(Sheet3!$Q3+Sheet3!E$1*Sheet3!$R3))*30*(0.25 + 0.75/2)*2</f>
        <v>1198.1999999999998</v>
      </c>
      <c r="G3">
        <f ca="1">($O3+F$1*$P3+Sheet2!$K$3*(Sheet3!$Q3+Sheet3!F$1*Sheet3!$R3))*30*(0.25 + 0.75/2)*2</f>
        <v>1441.7249999999999</v>
      </c>
      <c r="H3">
        <f ca="1">($O3+G$1*$P3+Sheet2!$K$3*(Sheet3!$Q3+Sheet3!G$1*Sheet3!$R3))*30*(0.25 + 0.75/2)*2</f>
        <v>1685.2499999999998</v>
      </c>
      <c r="K3">
        <v>60</v>
      </c>
      <c r="L3">
        <v>17</v>
      </c>
      <c r="M3">
        <v>45</v>
      </c>
      <c r="N3">
        <v>0</v>
      </c>
      <c r="O3">
        <v>5</v>
      </c>
      <c r="P3">
        <v>5</v>
      </c>
      <c r="Q3">
        <v>0.05</v>
      </c>
      <c r="R3">
        <v>0.01</v>
      </c>
    </row>
    <row r="4" spans="1:20">
      <c r="A4" t="s">
        <v>25</v>
      </c>
      <c r="C4">
        <f ca="1">($O4+B$1*$P4+Sheet2!$K2*(Sheet3!$Q4+Sheet3!B$1*Sheet3!$R4))*1.67</f>
        <v>565.29499999999996</v>
      </c>
      <c r="D4">
        <f ca="1">($O4+C$1*$P4+Sheet2!$K2*(Sheet3!$Q4+Sheet3!C$1*Sheet3!$R4))*1.67</f>
        <v>836.62824999999998</v>
      </c>
      <c r="E4">
        <f ca="1">($O4+D$1*$P4+Sheet2!$K2*(Sheet3!$Q4+Sheet3!D$1*Sheet3!$R4))*1.67</f>
        <v>1107.9615000000001</v>
      </c>
      <c r="F4">
        <f ca="1">($O4+E$1*$P4+Sheet2!$K2*(Sheet3!$Q4+Sheet3!E$1*Sheet3!$R4))*1.67</f>
        <v>1379.2947499999998</v>
      </c>
      <c r="G4">
        <f ca="1">($O4+F$1*$P4+Sheet2!$K2*(Sheet3!$Q4+Sheet3!F$1*Sheet3!$R4))*1.67</f>
        <v>1650.6279999999999</v>
      </c>
      <c r="H4">
        <f ca="1">($O4+G$1*$P4+Sheet2!$K2*(Sheet3!$Q4+Sheet3!G$1*Sheet3!$R4))*1.67</f>
        <v>1921.9612499999998</v>
      </c>
      <c r="K4">
        <v>40</v>
      </c>
      <c r="L4">
        <v>16</v>
      </c>
      <c r="M4">
        <v>18</v>
      </c>
      <c r="N4">
        <v>0</v>
      </c>
      <c r="O4">
        <v>160</v>
      </c>
      <c r="P4">
        <v>100</v>
      </c>
      <c r="Q4">
        <v>1</v>
      </c>
      <c r="R4">
        <v>0.35</v>
      </c>
    </row>
    <row r="5" spans="1:20">
      <c r="A5" t="s">
        <v>26</v>
      </c>
      <c r="C5">
        <f ca="1">$O5+B$1*$P5+Sheet2!K8*(Sheet3!$Q5+Sheet3!B$1*Sheet3!$R5)</f>
        <v>300</v>
      </c>
      <c r="D5">
        <f>$O5+C$1*$P5+Sheet2!L8*(Sheet3!$Q5+Sheet3!C$1*Sheet3!$R5)</f>
        <v>500</v>
      </c>
      <c r="E5">
        <f ca="1">$O5+D$1*$P5+Sheet2!M8*(Sheet3!$Q5+Sheet3!D$1*Sheet3!$R5)</f>
        <v>700</v>
      </c>
      <c r="F5">
        <f ca="1">$O5+E$1*$P5+Sheet2!N8*(Sheet3!$Q5+Sheet3!E$1*Sheet3!$R5)</f>
        <v>900</v>
      </c>
      <c r="G5">
        <f ca="1">$O5+F$1*$P5+Sheet2!O8*(Sheet3!$Q5+Sheet3!F$1*Sheet3!$R5)</f>
        <v>1100</v>
      </c>
      <c r="H5">
        <f>$O5+G$1*$P5+Sheet2!P8*(Sheet3!$Q5+Sheet3!G$1*Sheet3!$R5)</f>
        <v>1300</v>
      </c>
      <c r="K5">
        <v>20</v>
      </c>
      <c r="L5">
        <v>10</v>
      </c>
      <c r="M5">
        <v>90</v>
      </c>
      <c r="N5">
        <v>-10</v>
      </c>
      <c r="O5">
        <v>300</v>
      </c>
      <c r="P5">
        <v>200</v>
      </c>
    </row>
    <row r="6" spans="1:20">
      <c r="A6" t="s">
        <v>27</v>
      </c>
      <c r="C6">
        <f ca="1">$O6+B$1*$P6+Sheet2!$K4*(Sheet3!$Q6+Sheet3!B$1*Sheet3!$R6)</f>
        <v>306.12</v>
      </c>
      <c r="D6">
        <f ca="1">$O6+C$1*$P6+Sheet2!$K4*(Sheet3!$Q6+Sheet3!C$1*Sheet3!$R6)</f>
        <v>485.53250000000003</v>
      </c>
      <c r="E6">
        <f ca="1">$O6+D$1*$P6+Sheet2!$K4*(Sheet3!$Q6+Sheet3!D$1*Sheet3!$R6)</f>
        <v>664.94500000000005</v>
      </c>
      <c r="F6">
        <f ca="1">$O6+E$1*$P6+Sheet2!$K4*(Sheet3!$Q6+Sheet3!E$1*Sheet3!$R6)</f>
        <v>844.35750000000007</v>
      </c>
      <c r="G6">
        <f ca="1">$O6+F$1*$P6+Sheet2!$K4*(Sheet3!$Q6+Sheet3!F$1*Sheet3!$R6)</f>
        <v>1023.77</v>
      </c>
      <c r="H6">
        <f ca="1">$O6+G$1*$P6+Sheet2!$K4*(Sheet3!$Q6+Sheet3!G$1*Sheet3!$R6)</f>
        <v>1203.1824999999999</v>
      </c>
      <c r="K6">
        <v>55</v>
      </c>
      <c r="L6">
        <v>9</v>
      </c>
      <c r="M6">
        <v>14</v>
      </c>
      <c r="N6">
        <v>0</v>
      </c>
      <c r="O6">
        <v>180</v>
      </c>
      <c r="P6">
        <v>140</v>
      </c>
      <c r="Q6">
        <v>0.8</v>
      </c>
      <c r="R6">
        <v>0.25</v>
      </c>
    </row>
    <row r="7" spans="1:20">
      <c r="A7" t="s">
        <v>28</v>
      </c>
      <c r="C7">
        <f ca="1">$O7+B$1*$P7+Sheet2!$K6*(Sheet3!$Q7+Sheet3!B$1*Sheet3!$R7)</f>
        <v>254.75</v>
      </c>
      <c r="D7">
        <f ca="1">$O7+C$1*$P7+Sheet2!$K6*(Sheet3!$Q7+Sheet3!C$1*Sheet3!$R7)</f>
        <v>416.65</v>
      </c>
      <c r="E7">
        <f ca="1">$O7+D$1*$P7+Sheet2!$K6*(Sheet3!$Q7+Sheet3!D$1*Sheet3!$R7)</f>
        <v>578.54999999999995</v>
      </c>
      <c r="F7">
        <f ca="1">$O7+E$1*$P7+Sheet2!$K6*(Sheet3!$Q7+Sheet3!E$1*Sheet3!$R7)</f>
        <v>740.45</v>
      </c>
      <c r="G7">
        <f ca="1">$O7+F$1*$P7+Sheet2!$K6*(Sheet3!$Q7+Sheet3!F$1*Sheet3!$R7)</f>
        <v>902.35</v>
      </c>
      <c r="H7">
        <f ca="1">$O7+G$1*$P7+Sheet2!$K6*(Sheet3!$Q7+Sheet3!G$1*Sheet3!$R7)</f>
        <v>1064.25</v>
      </c>
      <c r="K7">
        <v>60</v>
      </c>
      <c r="L7">
        <v>20</v>
      </c>
      <c r="M7">
        <v>15</v>
      </c>
      <c r="N7">
        <v>0</v>
      </c>
      <c r="O7">
        <v>100</v>
      </c>
      <c r="P7">
        <v>100</v>
      </c>
      <c r="Q7">
        <v>1</v>
      </c>
      <c r="R7">
        <v>0.4</v>
      </c>
    </row>
    <row r="8" spans="1:20">
      <c r="A8" t="s">
        <v>29</v>
      </c>
      <c r="C8">
        <f ca="1">$O8+B$1*$P8+Sheet2!$K5*(Sheet3!$Q8+Sheet3!B$1*Sheet3!$R8)</f>
        <v>316.8</v>
      </c>
      <c r="D8">
        <f ca="1">$O8+C$1*$P8+Sheet2!$K5*(Sheet3!$Q8+Sheet3!C$1*Sheet3!$R8)</f>
        <v>508.52</v>
      </c>
      <c r="E8">
        <f ca="1">$O8+D$1*$P8+Sheet2!$K5*(Sheet3!$Q8+Sheet3!D$1*Sheet3!$R8)</f>
        <v>700.24</v>
      </c>
      <c r="F8">
        <f ca="1">$O8+E$1*$P8+Sheet2!$K5*(Sheet3!$Q8+Sheet3!E$1*Sheet3!$R8)</f>
        <v>891.96</v>
      </c>
      <c r="G8">
        <f ca="1">$O8+F$1*$P8+Sheet2!$K5*(Sheet3!$Q8+Sheet3!F$1*Sheet3!$R8)</f>
        <v>1083.68</v>
      </c>
      <c r="H8">
        <f ca="1">$O8+G$1*$P8+Sheet2!$K5*(Sheet3!$Q8+Sheet3!G$1*Sheet3!$R8)</f>
        <v>1275.4000000000001</v>
      </c>
      <c r="K8">
        <v>40</v>
      </c>
      <c r="L8">
        <v>35</v>
      </c>
      <c r="M8">
        <v>12</v>
      </c>
      <c r="N8">
        <v>0</v>
      </c>
      <c r="O8">
        <v>150</v>
      </c>
      <c r="P8">
        <v>125</v>
      </c>
      <c r="Q8">
        <v>1</v>
      </c>
      <c r="R8">
        <v>0.4</v>
      </c>
    </row>
    <row r="9" spans="1:20">
      <c r="A9" t="s">
        <v>30</v>
      </c>
      <c r="C9">
        <f ca="1">$O9+B$1*$P9+Sheet2!$K7*(Sheet3!$Q9+Sheet3!B$1*Sheet3!$R9)</f>
        <v>261.64999999999998</v>
      </c>
      <c r="D9">
        <f ca="1">$O9+C$1*$P9+Sheet2!$K7*(Sheet3!$Q9+Sheet3!C$1*Sheet3!$R9)</f>
        <v>483.3</v>
      </c>
      <c r="E9">
        <f ca="1">$O9+D$1*$P9+Sheet2!$K7*(Sheet3!$Q9+Sheet3!D$1*Sheet3!$R9)</f>
        <v>704.95</v>
      </c>
      <c r="F9">
        <f ca="1">$O9+E$1*$P9+Sheet2!$K7*(Sheet3!$Q9+Sheet3!E$1*Sheet3!$R9)</f>
        <v>926.6</v>
      </c>
      <c r="G9">
        <f ca="1">$O9+F$1*$P9+Sheet2!$K7*(Sheet3!$Q9+Sheet3!F$1*Sheet3!$R9)</f>
        <v>1148.25</v>
      </c>
      <c r="H9">
        <f ca="1">$O9+G$1*$P9+Sheet2!$K7*(Sheet3!$Q9+Sheet3!G$1*Sheet3!$R9)</f>
        <v>1369.9</v>
      </c>
      <c r="K9">
        <v>50</v>
      </c>
      <c r="L9">
        <v>20</v>
      </c>
      <c r="M9">
        <v>15</v>
      </c>
      <c r="N9">
        <v>0</v>
      </c>
      <c r="O9">
        <v>120</v>
      </c>
      <c r="P9">
        <v>80</v>
      </c>
      <c r="Q9">
        <v>1</v>
      </c>
      <c r="R9">
        <v>1</v>
      </c>
    </row>
    <row r="15" spans="1:20">
      <c r="A15" t="s">
        <v>38</v>
      </c>
    </row>
    <row r="16" spans="1:20">
      <c r="A16" t="s">
        <v>39</v>
      </c>
      <c r="C16">
        <f ca="1">($O16+B$1*$P16+Sheet2!$K$5*(Sheet3!$Q16+Sheet3!B$1*Sheet3!$R16))*Sheet2!$T5</f>
        <v>303.52400000000006</v>
      </c>
      <c r="D16">
        <f ca="1">($O16+C$1*$P16+Sheet2!$K$5*(Sheet3!$Q16+Sheet3!C$1*Sheet3!$R16))*Sheet2!$T5</f>
        <v>388.07600000000008</v>
      </c>
      <c r="E16">
        <f ca="1">($O16+D$1*$P16+Sheet2!$K$5*(Sheet3!$Q16+Sheet3!D$1*Sheet3!$R16))*Sheet2!$T5</f>
        <v>472.6280000000001</v>
      </c>
      <c r="F16">
        <f ca="1">($O16+E$1*$P16+Sheet2!$K$5*(Sheet3!$Q16+Sheet3!E$1*Sheet3!$R16))*Sheet2!$T5</f>
        <v>557.18000000000006</v>
      </c>
      <c r="G16">
        <f ca="1">($O16+F$1*$P16+Sheet2!$K$5*(Sheet3!$Q16+Sheet3!F$1*Sheet3!$R16))*Sheet2!$T5</f>
        <v>641.73199999999997</v>
      </c>
      <c r="H16">
        <f ca="1">($O16+G$1*$P16+Sheet2!$K$5*(Sheet3!$Q16+Sheet3!G$1*Sheet3!$R16))*Sheet2!$T5</f>
        <v>726.28400000000011</v>
      </c>
      <c r="J16" t="str">
        <f>Sheet2!A5</f>
        <v>Arboreal Crusader</v>
      </c>
      <c r="K16">
        <v>55</v>
      </c>
      <c r="L16">
        <v>22</v>
      </c>
      <c r="M16">
        <v>11</v>
      </c>
      <c r="N16">
        <v>0</v>
      </c>
      <c r="O16">
        <v>50</v>
      </c>
      <c r="P16">
        <v>15</v>
      </c>
      <c r="Q16">
        <v>1.1000000000000001</v>
      </c>
      <c r="R16">
        <v>0.3</v>
      </c>
    </row>
    <row r="17" spans="1:22">
      <c r="A17" t="s">
        <v>40</v>
      </c>
      <c r="C17">
        <f ca="1">($O17+B$1*$P17+Sheet2!$K$8*(Sheet3!$Q17+Sheet3!B$1*Sheet3!$R17))*Sheet2!$T8</f>
        <v>131.56</v>
      </c>
      <c r="D17">
        <f ca="1">($O17+C$1*$P17+Sheet2!$K$8*(Sheet3!$Q17+Sheet3!C$1*Sheet3!$R17))*Sheet2!$T8</f>
        <v>166.90960000000001</v>
      </c>
      <c r="E17">
        <f ca="1">($O17+D$1*$P17+Sheet2!$K$8*(Sheet3!$Q17+Sheet3!D$1*Sheet3!$R17))*Sheet2!$T8</f>
        <v>202.25920000000002</v>
      </c>
      <c r="F17">
        <f ca="1">($O17+E$1*$P17+Sheet2!$K$8*(Sheet3!$Q17+Sheet3!E$1*Sheet3!$R17))*Sheet2!$T8</f>
        <v>237.60880000000003</v>
      </c>
      <c r="G17">
        <f ca="1">($O17+F$1*$P17+Sheet2!$K$8*(Sheet3!$Q17+Sheet3!F$1*Sheet3!$R17))*Sheet2!$T8</f>
        <v>272.95840000000004</v>
      </c>
      <c r="H17">
        <f ca="1">($O17+G$1*$P17+Sheet2!$K$8*(Sheet3!$Q17+Sheet3!G$1*Sheet3!$R17))*Sheet2!$T8</f>
        <v>308.30799999999999</v>
      </c>
      <c r="J17" t="str">
        <f>Sheet2!A8</f>
        <v>Soul Binder</v>
      </c>
      <c r="K17">
        <v>55</v>
      </c>
      <c r="L17">
        <v>14</v>
      </c>
      <c r="M17">
        <v>3</v>
      </c>
      <c r="N17">
        <v>0</v>
      </c>
      <c r="O17">
        <v>25</v>
      </c>
      <c r="P17">
        <v>15</v>
      </c>
      <c r="Q17">
        <v>0.5</v>
      </c>
      <c r="R17">
        <v>0.08</v>
      </c>
    </row>
    <row r="18" spans="1:22">
      <c r="A18" t="s">
        <v>42</v>
      </c>
      <c r="C18">
        <f ca="1">($O18+B$1*$P18+Sheet2!$I$9*(Sheet3!$Q18+Sheet3!B$1*Sheet3!$R18))*Sheet2!$T9</f>
        <v>218.56</v>
      </c>
      <c r="D18">
        <f ca="1">($O18+C$1*$P18+Sheet2!$I$9*(Sheet3!$Q18+Sheet3!C$1*Sheet3!$R18))*Sheet2!$T9</f>
        <v>264.74</v>
      </c>
      <c r="E18">
        <f ca="1">($O18+D$1*$P18+Sheet2!$I$9*(Sheet3!$Q18+Sheet3!D$1*Sheet3!$R18))*Sheet2!$T9</f>
        <v>310.91999999999996</v>
      </c>
      <c r="F18">
        <f ca="1">($O18+E$1*$P18+Sheet2!$I$9*(Sheet3!$Q18+Sheet3!E$1*Sheet3!$R18))*Sheet2!$T9</f>
        <v>357.09999999999997</v>
      </c>
      <c r="G18">
        <f ca="1">($O18+F$1*$P18+Sheet2!$I$9*(Sheet3!$Q18+Sheet3!F$1*Sheet3!$R18))*Sheet2!$T9</f>
        <v>403.28</v>
      </c>
      <c r="H18">
        <f ca="1">($O18+G$1*$P18+Sheet2!$I$9*(Sheet3!$Q18+Sheet3!G$1*Sheet3!$R18))*Sheet2!$T9</f>
        <v>449.46</v>
      </c>
      <c r="J18" t="str">
        <f>Sheet2!A9</f>
        <v>Glacial Tyrant</v>
      </c>
      <c r="K18">
        <v>70</v>
      </c>
      <c r="L18">
        <v>24</v>
      </c>
      <c r="M18">
        <v>16</v>
      </c>
      <c r="N18">
        <v>0</v>
      </c>
      <c r="O18">
        <v>35</v>
      </c>
      <c r="P18">
        <v>25</v>
      </c>
      <c r="Q18">
        <v>1.3</v>
      </c>
      <c r="R18">
        <v>0.15</v>
      </c>
    </row>
    <row r="19" spans="1:22">
      <c r="A19" t="s">
        <v>44</v>
      </c>
      <c r="C19">
        <f ca="1">($O19+B$1*$P19+Sheet2!$I$10*(Sheet3!$Q19+Sheet3!B$1*Sheet3!$R19))*Sheet2!$T10</f>
        <v>281.64</v>
      </c>
      <c r="D19">
        <f ca="1">($O19+C$1*$P19+Sheet2!$I$10*(Sheet3!$Q19+Sheet3!C$1*Sheet3!$R19))*Sheet2!$T10</f>
        <v>338.12</v>
      </c>
      <c r="E19">
        <f ca="1">($O19+D$1*$P19+Sheet2!$I$10*(Sheet3!$Q19+Sheet3!D$1*Sheet3!$R19))*Sheet2!$T10</f>
        <v>394.6</v>
      </c>
      <c r="F19">
        <f ca="1">($O19+E$1*$P19+Sheet2!$I$10*(Sheet3!$Q19+Sheet3!E$1*Sheet3!$R19))*Sheet2!$T10</f>
        <v>451.08000000000004</v>
      </c>
      <c r="G19">
        <f ca="1">($O19+F$1*$P19+Sheet2!$I$10*(Sheet3!$Q19+Sheet3!F$1*Sheet3!$R19))*Sheet2!$T10</f>
        <v>507.56000000000006</v>
      </c>
      <c r="H19">
        <f ca="1">($O19+G$1*$P19+Sheet2!$I$10*(Sheet3!$Q19+Sheet3!G$1*Sheet3!$R19))*Sheet2!$T10</f>
        <v>564.04</v>
      </c>
      <c r="J19" t="str">
        <f>Sheet2!A10</f>
        <v>Acid Reaver</v>
      </c>
      <c r="K19">
        <v>40</v>
      </c>
      <c r="L19">
        <v>12</v>
      </c>
      <c r="M19">
        <v>8</v>
      </c>
      <c r="N19">
        <v>0</v>
      </c>
      <c r="O19">
        <v>70</v>
      </c>
      <c r="P19">
        <v>18</v>
      </c>
      <c r="Q19">
        <v>1.1000000000000001</v>
      </c>
      <c r="R19">
        <v>0.2</v>
      </c>
    </row>
    <row r="20" spans="1:22">
      <c r="A20" t="s">
        <v>46</v>
      </c>
      <c r="C20">
        <f ca="1">($O20+B$1*$P20+Sheet2!$K$11*(Sheet3!$Q20+Sheet3!B$1*Sheet3!$R20))*Sheet2!$T11</f>
        <v>361.58199999999999</v>
      </c>
      <c r="D20">
        <f ca="1">($O20+C$1*$P20+Sheet2!$K$11*(Sheet3!$Q20+Sheet3!C$1*Sheet3!$R20))*Sheet2!$T11</f>
        <v>442.11700000000008</v>
      </c>
      <c r="E20">
        <f ca="1">($O20+D$1*$P20+Sheet2!$K$11*(Sheet3!$Q20+Sheet3!D$1*Sheet3!$R20))*Sheet2!$T11</f>
        <v>522.65200000000004</v>
      </c>
      <c r="F20">
        <f ca="1">($O20+E$1*$P20+Sheet2!$K$11*(Sheet3!$Q20+Sheet3!E$1*Sheet3!$R20))*Sheet2!$T11</f>
        <v>603.18700000000001</v>
      </c>
      <c r="G20">
        <f ca="1">($O20+F$1*$P20+Sheet2!$K$11*(Sheet3!$Q20+Sheet3!F$1*Sheet3!$R20))*Sheet2!$T11</f>
        <v>683.72200000000009</v>
      </c>
      <c r="H20">
        <f ca="1">($O20+G$1*$P20+Sheet2!$K$11*(Sheet3!$Q20+Sheet3!G$1*Sheet3!$R20))*Sheet2!$T11</f>
        <v>764.25700000000006</v>
      </c>
      <c r="J20" t="str">
        <f>Sheet2!A11</f>
        <v>Divine Wizard</v>
      </c>
      <c r="K20">
        <v>70</v>
      </c>
      <c r="L20">
        <v>32</v>
      </c>
      <c r="M20">
        <v>7.5</v>
      </c>
      <c r="N20">
        <v>0.75</v>
      </c>
      <c r="O20">
        <v>60</v>
      </c>
      <c r="P20">
        <v>20</v>
      </c>
      <c r="Q20">
        <v>1.3</v>
      </c>
      <c r="R20">
        <v>0.25</v>
      </c>
    </row>
    <row r="21" spans="1:22">
      <c r="A21" t="s">
        <v>48</v>
      </c>
      <c r="C21">
        <f ca="1">($O21+B$1*$P21+Sheet2!$I$12*(Sheet3!$Q21+Sheet3!B$1*Sheet3!$R21))</f>
        <v>258.21500000000003</v>
      </c>
      <c r="D21">
        <f ca="1">($O21+C$1*$P21+Sheet2!$I$12*(Sheet3!$Q21+Sheet3!C$1*Sheet3!$R21))</f>
        <v>327.875</v>
      </c>
      <c r="E21">
        <f ca="1">($O21+D$1*$P21+Sheet2!$I$12*(Sheet3!$Q21+Sheet3!D$1*Sheet3!$R21))</f>
        <v>397.53500000000003</v>
      </c>
      <c r="F21">
        <f ca="1">($O21+E$1*$P21+Sheet2!$I$12*(Sheet3!$Q21+Sheet3!E$1*Sheet3!$R21))</f>
        <v>467.19500000000005</v>
      </c>
      <c r="G21">
        <f ca="1">($O21+F$1*$P21+Sheet2!$I$12*(Sheet3!$Q21+Sheet3!F$1*Sheet3!$R21))</f>
        <v>536.85500000000002</v>
      </c>
      <c r="H21">
        <f ca="1">($O21+G$1*$P21+Sheet2!$I$12*(Sheet3!$Q21+Sheet3!G$1*Sheet3!$R21))</f>
        <v>606.51499999999999</v>
      </c>
      <c r="J21" t="str">
        <f>Sheet2!A12</f>
        <v>Colossus</v>
      </c>
      <c r="K21">
        <v>65</v>
      </c>
      <c r="L21">
        <v>24</v>
      </c>
      <c r="M21">
        <v>18</v>
      </c>
      <c r="N21">
        <v>0</v>
      </c>
      <c r="O21">
        <v>50</v>
      </c>
      <c r="P21">
        <v>30</v>
      </c>
      <c r="Q21">
        <v>1.05</v>
      </c>
      <c r="R21">
        <v>0.2</v>
      </c>
    </row>
    <row r="22" spans="1:22">
      <c r="A22" t="s">
        <v>50</v>
      </c>
      <c r="C22">
        <f ca="1">($O22+B$1*$P22+Sheet2!$K$13*(Sheet3!$Q22+Sheet3!B$1*Sheet3!$R22))*Sheet2!$T13</f>
        <v>325.56875000000002</v>
      </c>
      <c r="D22">
        <f ca="1">($O22+C$1*$P22+Sheet2!$K$13*(Sheet3!$Q22+Sheet3!C$1*Sheet3!$R22))*Sheet2!$T13</f>
        <v>367.49699999999996</v>
      </c>
      <c r="E22">
        <f ca="1">($O22+D$1*$P22+Sheet2!$K$13*(Sheet3!$Q22+Sheet3!D$1*Sheet3!$R22))*Sheet2!$T13</f>
        <v>409.42525000000001</v>
      </c>
      <c r="F22">
        <f ca="1">($O22+E$1*$P22+Sheet2!$K$13*(Sheet3!$Q22+Sheet3!E$1*Sheet3!$R22))*Sheet2!$T13</f>
        <v>451.3535</v>
      </c>
      <c r="G22">
        <f ca="1">($O22+F$1*$P22+Sheet2!$K$13*(Sheet3!$Q22+Sheet3!F$1*Sheet3!$R22))*Sheet2!$T13</f>
        <v>493.28174999999999</v>
      </c>
      <c r="H22">
        <f ca="1">($O22+G$1*$P22+Sheet2!$K$13*(Sheet3!$Q22+Sheet3!G$1*Sheet3!$R22))*Sheet2!$T13</f>
        <v>535.21</v>
      </c>
      <c r="J22" t="str">
        <f>Sheet2!A13</f>
        <v>Crest Witch</v>
      </c>
      <c r="K22">
        <v>70</v>
      </c>
      <c r="L22">
        <v>9</v>
      </c>
      <c r="M22">
        <v>15</v>
      </c>
      <c r="N22">
        <v>0</v>
      </c>
      <c r="O22">
        <v>40</v>
      </c>
      <c r="P22">
        <v>7</v>
      </c>
      <c r="Q22">
        <v>1.25</v>
      </c>
      <c r="R22">
        <v>0.15</v>
      </c>
    </row>
    <row r="23" spans="1:22">
      <c r="A23" t="s">
        <v>52</v>
      </c>
      <c r="C23">
        <f ca="1">($O23+B$1*$P23+Sheet2!$K$14*(Sheet3!$Q23+Sheet3!B$1*Sheet3!$R23))*14*Sheet2!$T14</f>
        <v>520.59280000000001</v>
      </c>
      <c r="D23">
        <f ca="1">($O23+C$1*$P23+Sheet2!$K$14*(Sheet3!$Q23+Sheet3!C$1*Sheet3!$R23))*14*Sheet2!$T14</f>
        <v>637.69159999999988</v>
      </c>
      <c r="E23">
        <f ca="1">($O23+D$1*$P23+Sheet2!$K$14*(Sheet3!$Q23+Sheet3!D$1*Sheet3!$R23))*14*Sheet2!$T14</f>
        <v>754.79039999999998</v>
      </c>
      <c r="F23">
        <f ca="1">($O23+E$1*$P23+Sheet2!$K$14*(Sheet3!$Q23+Sheet3!E$1*Sheet3!$R23))*14*Sheet2!$T14</f>
        <v>871.88919999999985</v>
      </c>
      <c r="G23">
        <f ca="1">($O23+F$1*$P23+Sheet2!$K$14*(Sheet3!$Q23+Sheet3!F$1*Sheet3!$R23))*14*Sheet2!$T14</f>
        <v>988.98800000000006</v>
      </c>
      <c r="H23">
        <f ca="1">($O23+G$1*$P23+Sheet2!$K$14*(Sheet3!$Q23+Sheet3!G$1*Sheet3!$R23))*14*Sheet2!$T14</f>
        <v>1106.0868</v>
      </c>
      <c r="J23" t="str">
        <f>Sheet2!A14</f>
        <v>Icespinner</v>
      </c>
      <c r="K23">
        <v>70</v>
      </c>
      <c r="L23">
        <v>16</v>
      </c>
      <c r="M23">
        <v>21</v>
      </c>
      <c r="N23">
        <v>0</v>
      </c>
      <c r="O23">
        <v>8</v>
      </c>
      <c r="P23">
        <v>3</v>
      </c>
      <c r="Q23">
        <v>0.12</v>
      </c>
      <c r="R23">
        <v>0.02</v>
      </c>
    </row>
    <row r="24" spans="1:22">
      <c r="A24" t="s">
        <v>54</v>
      </c>
      <c r="C24">
        <f ca="1">($O24+B$1*$P24+Sheet2!$I$15*(Sheet3!$Q24+Sheet3!B$1*Sheet3!$R24))</f>
        <v>246.4</v>
      </c>
      <c r="D24">
        <f ca="1">($O24+C$1*$P24+Sheet2!$I$15*(Sheet3!$Q24+Sheet3!C$1*Sheet3!$R24))</f>
        <v>330</v>
      </c>
      <c r="E24">
        <f ca="1">($O24+D$1*$P24+Sheet2!$I$15*(Sheet3!$Q24+Sheet3!D$1*Sheet3!$R24))</f>
        <v>413.59999999999997</v>
      </c>
      <c r="F24">
        <f ca="1">($O24+E$1*$P24+Sheet2!$I$15*(Sheet3!$Q24+Sheet3!E$1*Sheet3!$R24))</f>
        <v>497.19999999999993</v>
      </c>
      <c r="G24">
        <f ca="1">($O24+F$1*$P24+Sheet2!$I$15*(Sheet3!$Q24+Sheet3!F$1*Sheet3!$R24))</f>
        <v>580.79999999999995</v>
      </c>
      <c r="H24">
        <f ca="1">($O24+G$1*$P24+Sheet2!$I$15*(Sheet3!$Q24+Sheet3!G$1*Sheet3!$R24))</f>
        <v>664.40000000000009</v>
      </c>
      <c r="J24" t="str">
        <f>Sheet2!A15</f>
        <v>Ascendant</v>
      </c>
      <c r="K24">
        <v>35</v>
      </c>
      <c r="L24">
        <v>8</v>
      </c>
      <c r="M24">
        <v>8</v>
      </c>
      <c r="N24">
        <v>0</v>
      </c>
      <c r="O24">
        <v>40</v>
      </c>
      <c r="P24">
        <v>32</v>
      </c>
      <c r="Q24">
        <v>1.2</v>
      </c>
      <c r="R24">
        <v>0.3</v>
      </c>
    </row>
    <row r="25" spans="1:22">
      <c r="A25" t="s">
        <v>56</v>
      </c>
      <c r="C25">
        <f ca="1">($O25+B$1*$P25+Sheet2!$K$16*(Sheet3!$Q25+Sheet3!B$1*Sheet3!$R25))</f>
        <v>248.20000000000002</v>
      </c>
      <c r="D25">
        <f ca="1">($O25+C$1*$P25+Sheet2!$K$16*(Sheet3!$Q25+Sheet3!C$1*Sheet3!$R25))</f>
        <v>313.70000000000005</v>
      </c>
      <c r="E25">
        <f ca="1">($O25+D$1*$P25+Sheet2!$K$16*(Sheet3!$Q25+Sheet3!D$1*Sheet3!$R25))</f>
        <v>379.2</v>
      </c>
      <c r="F25">
        <f ca="1">($O25+E$1*$P25+Sheet2!$K$16*(Sheet3!$Q25+Sheet3!E$1*Sheet3!$R25))</f>
        <v>444.7</v>
      </c>
      <c r="G25">
        <f ca="1">($O25+F$1*$P25+Sheet2!$K$16*(Sheet3!$Q25+Sheet3!F$1*Sheet3!$R25))</f>
        <v>510.2</v>
      </c>
      <c r="H25">
        <f ca="1">($O25+G$1*$P25+Sheet2!$K$16*(Sheet3!$Q25+Sheet3!G$1*Sheet3!$R25))</f>
        <v>575.70000000000005</v>
      </c>
      <c r="J25" t="str">
        <f>Sheet2!A16</f>
        <v>Defiler</v>
      </c>
      <c r="K25">
        <v>60</v>
      </c>
      <c r="L25">
        <v>21</v>
      </c>
      <c r="M25">
        <v>9</v>
      </c>
      <c r="N25">
        <v>0</v>
      </c>
      <c r="O25">
        <v>70</v>
      </c>
      <c r="P25">
        <v>25</v>
      </c>
      <c r="Q25">
        <v>1.1000000000000001</v>
      </c>
      <c r="R25">
        <v>0.25</v>
      </c>
    </row>
    <row r="26" spans="1:22">
      <c r="A26" t="s">
        <v>58</v>
      </c>
      <c r="C26">
        <f ca="1">($O26+B$1*$P26+Sheet2!$I$17*(Sheet3!$Q26+Sheet3!B$1*Sheet3!$R26))*Sheet2!$T17</f>
        <v>236.05500000000001</v>
      </c>
      <c r="D26">
        <f ca="1">($O26+C$1*$P26+Sheet2!$I$17*(Sheet3!$Q26+Sheet3!C$1*Sheet3!$R26))*Sheet2!$T17</f>
        <v>313.40300000000002</v>
      </c>
      <c r="E26">
        <f ca="1">($O26+D$1*$P26+Sheet2!$I$17*(Sheet3!$Q26+Sheet3!D$1*Sheet3!$R26))*Sheet2!$T17</f>
        <v>390.75099999999998</v>
      </c>
      <c r="F26">
        <f ca="1">($O26+E$1*$P26+Sheet2!$I$17*(Sheet3!$Q26+Sheet3!E$1*Sheet3!$R26))*Sheet2!$T17</f>
        <v>468.09899999999999</v>
      </c>
      <c r="G26">
        <f ca="1">($O26+F$1*$P26+Sheet2!$I$17*(Sheet3!$Q26+Sheet3!F$1*Sheet3!$R26))*Sheet2!$T17</f>
        <v>545.44699999999989</v>
      </c>
      <c r="H26">
        <f ca="1">($O26+G$1*$P26+Sheet2!$I$17*(Sheet3!$Q26+Sheet3!G$1*Sheet3!$R26))*Sheet2!$T17</f>
        <v>622.79500000000007</v>
      </c>
      <c r="J26" t="str">
        <f>Sheet2!A17</f>
        <v>Emberwraith</v>
      </c>
      <c r="K26">
        <v>60</v>
      </c>
      <c r="L26">
        <v>22</v>
      </c>
      <c r="M26">
        <v>26</v>
      </c>
      <c r="N26">
        <v>0</v>
      </c>
      <c r="O26">
        <v>66</v>
      </c>
      <c r="P26">
        <v>32</v>
      </c>
      <c r="Q26">
        <v>0.9</v>
      </c>
      <c r="R26">
        <v>0.24</v>
      </c>
    </row>
    <row r="27" spans="1:22">
      <c r="A27" t="s">
        <v>60</v>
      </c>
      <c r="C27">
        <f ca="1">($O27+B$1*$P27+Sheet2!$J$18*(Sheet3!$Q27+Sheet3!B$1*Sheet3!$R27))</f>
        <v>195.47500000000002</v>
      </c>
      <c r="D27">
        <f ca="1">($O27+C$1*$P27+Sheet2!$J$18*(Sheet3!$Q27+Sheet3!C$1*Sheet3!$R27))</f>
        <v>231.078</v>
      </c>
      <c r="E27">
        <f ca="1">($O27+D$1*$P27+Sheet2!$J$18*(Sheet3!$Q27+Sheet3!D$1*Sheet3!$R27))</f>
        <v>266.68100000000004</v>
      </c>
      <c r="F27">
        <f ca="1">($O27+E$1*$P27+Sheet2!$J$18*(Sheet3!$Q27+Sheet3!E$1*Sheet3!$R27))</f>
        <v>302.28399999999999</v>
      </c>
      <c r="G27">
        <f ca="1">($O27+F$1*$P27+Sheet2!$J$18*(Sheet3!$Q27+Sheet3!F$1*Sheet3!$R27))</f>
        <v>337.887</v>
      </c>
      <c r="H27">
        <f ca="1">($O27+G$1*$P27+Sheet2!$J$18*(Sheet3!$Q27+Sheet3!G$1*Sheet3!$R27))</f>
        <v>373.49</v>
      </c>
      <c r="J27" t="str">
        <f>Sheet2!A18</f>
        <v>Forlorn Martyr</v>
      </c>
      <c r="K27">
        <v>50</v>
      </c>
      <c r="L27">
        <v>12</v>
      </c>
      <c r="M27">
        <v>8</v>
      </c>
      <c r="N27">
        <v>0</v>
      </c>
      <c r="O27">
        <v>55</v>
      </c>
      <c r="P27">
        <v>15</v>
      </c>
      <c r="Q27">
        <v>0.75</v>
      </c>
      <c r="R27">
        <v>0.11</v>
      </c>
    </row>
    <row r="28" spans="1:22">
      <c r="A28" t="s">
        <v>62</v>
      </c>
      <c r="C28">
        <f ca="1">($O28+B$1*$P28+Sheet2!$I$19*(Sheet3!$Q28+Sheet3!B$1*Sheet3!$R28))*Sheet2!$T19</f>
        <v>181.96</v>
      </c>
      <c r="D28">
        <f ca="1">($O28+C$1*$P28+Sheet2!$I$19*(Sheet3!$Q28+Sheet3!C$1*Sheet3!$R28))*Sheet2!$T19</f>
        <v>229.51500000000001</v>
      </c>
      <c r="E28">
        <f ca="1">($O28+D$1*$P28+Sheet2!$I$19*(Sheet3!$Q28+Sheet3!D$1*Sheet3!$R28))*Sheet2!$T19</f>
        <v>277.07</v>
      </c>
      <c r="F28">
        <f ca="1">($O28+E$1*$P28+Sheet2!$I$19*(Sheet3!$Q28+Sheet3!E$1*Sheet3!$R28))*Sheet2!$T19</f>
        <v>324.625</v>
      </c>
      <c r="G28">
        <f ca="1">($O28+F$1*$P28+Sheet2!$I$19*(Sheet3!$Q28+Sheet3!F$1*Sheet3!$R28))*Sheet2!$T19</f>
        <v>372.17999999999995</v>
      </c>
      <c r="H28">
        <f ca="1">($O28+G$1*$P28+Sheet2!$I$19*(Sheet3!$Q28+Sheet3!G$1*Sheet3!$R28))*Sheet2!$T19</f>
        <v>419.73500000000001</v>
      </c>
      <c r="J28" t="str">
        <f>Sheet2!A19</f>
        <v>Blackguard</v>
      </c>
      <c r="K28">
        <v>40</v>
      </c>
      <c r="L28">
        <v>12</v>
      </c>
      <c r="M28">
        <v>8</v>
      </c>
      <c r="N28">
        <v>0</v>
      </c>
      <c r="O28">
        <v>35</v>
      </c>
      <c r="P28">
        <v>20</v>
      </c>
      <c r="Q28">
        <v>0.8</v>
      </c>
      <c r="R28">
        <v>0.15</v>
      </c>
    </row>
    <row r="29" spans="1:22">
      <c r="A29" t="s">
        <v>64</v>
      </c>
      <c r="C29">
        <f ca="1">($O29+B$1*$P29+Sheet2!$K$20*(Sheet3!$Q29+Sheet3!B$1*Sheet3!$R29))*Sheet2!$T20</f>
        <v>173.7</v>
      </c>
      <c r="D29">
        <f ca="1">($O29+C$1*$P29+Sheet2!$K$20*(Sheet3!$Q29+Sheet3!C$1*Sheet3!$R29))*Sheet2!$T20</f>
        <v>224.625</v>
      </c>
      <c r="E29">
        <f ca="1">($O29+D$1*$P29+Sheet2!$K$20*(Sheet3!$Q29+Sheet3!D$1*Sheet3!$R29))*Sheet2!$T20</f>
        <v>275.55</v>
      </c>
      <c r="F29">
        <f ca="1">($O29+E$1*$P29+Sheet2!$K$20*(Sheet3!$Q29+Sheet3!E$1*Sheet3!$R29))*Sheet2!$T20</f>
        <v>326.47500000000002</v>
      </c>
      <c r="G29">
        <f ca="1">($O29+F$1*$P29+Sheet2!$K$20*(Sheet3!$Q29+Sheet3!F$1*Sheet3!$R29))*Sheet2!$T20</f>
        <v>377.4</v>
      </c>
      <c r="H29">
        <f ca="1">($O29+G$1*$P29+Sheet2!$K$20*(Sheet3!$Q29+Sheet3!G$1*Sheet3!$R29))*Sheet2!$T20</f>
        <v>428.32499999999999</v>
      </c>
      <c r="J29" t="str">
        <f>Sheet2!A20</f>
        <v>Fire Knight</v>
      </c>
      <c r="K29">
        <v>50</v>
      </c>
      <c r="L29">
        <v>3</v>
      </c>
      <c r="M29">
        <v>15</v>
      </c>
      <c r="N29">
        <v>0</v>
      </c>
      <c r="O29">
        <v>50</v>
      </c>
      <c r="P29">
        <v>20</v>
      </c>
      <c r="Q29">
        <v>1</v>
      </c>
      <c r="R29">
        <v>0.25</v>
      </c>
    </row>
    <row r="30" spans="1:22">
      <c r="A30" t="s">
        <v>65</v>
      </c>
      <c r="C30">
        <f ca="1">($O30+B$1*$P30+Sheet2!$I$20*(Sheet3!$Q30+Sheet3!B$1*Sheet3!$R30))*Sheet2!$T20</f>
        <v>191.15</v>
      </c>
      <c r="D30">
        <f ca="1">($O30+C$1*$P30+Sheet2!$I$20*(Sheet3!$Q30+Sheet3!C$1*Sheet3!$R30))*Sheet2!$T20</f>
        <v>257.495</v>
      </c>
      <c r="E30">
        <f ca="1">($O30+D$1*$P30+Sheet2!$I$20*(Sheet3!$Q30+Sheet3!D$1*Sheet3!$R30))*Sheet2!$T20</f>
        <v>323.84000000000003</v>
      </c>
      <c r="F30">
        <f ca="1">($O30+E$1*$P30+Sheet2!$I$20*(Sheet3!$Q30+Sheet3!E$1*Sheet3!$R30))*Sheet2!$T20</f>
        <v>390.185</v>
      </c>
      <c r="G30">
        <f ca="1">($O30+F$1*$P30+Sheet2!$I$20*(Sheet3!$Q30+Sheet3!F$1*Sheet3!$R30))*Sheet2!$T20</f>
        <v>456.53000000000003</v>
      </c>
      <c r="H30">
        <f ca="1">($O30+G$1*$P30+Sheet2!$I$20*(Sheet3!$Q30+Sheet3!G$1*Sheet3!$R30))*Sheet2!$T20</f>
        <v>522.875</v>
      </c>
      <c r="J30" t="str">
        <f>Sheet2!A20</f>
        <v>Fire Knight</v>
      </c>
      <c r="K30">
        <v>40</v>
      </c>
      <c r="L30">
        <v>8</v>
      </c>
      <c r="M30">
        <v>8</v>
      </c>
      <c r="N30">
        <v>0</v>
      </c>
      <c r="O30">
        <v>70</v>
      </c>
      <c r="P30">
        <v>30</v>
      </c>
      <c r="Q30">
        <v>1</v>
      </c>
      <c r="R30">
        <v>0.3</v>
      </c>
    </row>
    <row r="31" spans="1:22">
      <c r="A31" t="s">
        <v>135</v>
      </c>
      <c r="C31">
        <f ca="1">($O31+B$1*$P31+Sheet2!$K$30*(Sheet3!$Q31+Sheet3!B$1*Sheet3!$R31))*($S31+B$1*$T31+Sheet2!$I$30*(Sheet3!$U31+Sheet3!B$1*Sheet3!$V31))*Sheet2!$T30</f>
        <v>498.8224019999999</v>
      </c>
      <c r="D31">
        <f ca="1">($O31+C$1*$P31+Sheet2!$K$30*(Sheet3!$Q31+Sheet3!C$1*Sheet3!$R31))*($S31+C$1*$T31+Sheet2!$I$30*(Sheet3!$U31+Sheet3!C$1*Sheet3!$V31))*Sheet2!$T30</f>
        <v>616.94601539999996</v>
      </c>
      <c r="E31">
        <f ca="1">($O31+D$1*$P31+Sheet2!$K$30*(Sheet3!$Q31+Sheet3!D$1*Sheet3!$R31))*($S31+D$1*$T31+Sheet2!$I$30*(Sheet3!$U31+Sheet3!D$1*Sheet3!$V31))*Sheet2!$T30</f>
        <v>744.33082879999995</v>
      </c>
      <c r="F31">
        <f ca="1">($O31+E$1*$P31+Sheet2!$K$30*(Sheet3!$Q31+Sheet3!E$1*Sheet3!$R31))*($S31+E$1*$T31+Sheet2!$I$30*(Sheet3!$U31+Sheet3!E$1*Sheet3!$V31))*Sheet2!$T30</f>
        <v>880.97684219999996</v>
      </c>
      <c r="G31">
        <f ca="1">($O31+F$1*$P31+Sheet2!$K$30*(Sheet3!$Q31+Sheet3!F$1*Sheet3!$R31))*($S31+F$1*$T31+Sheet2!$I$30*(Sheet3!$U31+Sheet3!F$1*Sheet3!$V31))*Sheet2!$T30</f>
        <v>1026.8840556</v>
      </c>
      <c r="H31">
        <f ca="1">($O31+G$1*$P31+Sheet2!$K$30*(Sheet3!$Q31+Sheet3!G$1*Sheet3!$R31))*($S31+G$1*$T31+Sheet2!$I$30*(Sheet3!$U31+Sheet3!G$1*Sheet3!$V31))*Sheet2!$T30</f>
        <v>1182.052469</v>
      </c>
      <c r="J31" t="str">
        <f>Sheet2!A30</f>
        <v>Stormweaver</v>
      </c>
      <c r="K31">
        <v>60</v>
      </c>
      <c r="L31">
        <v>13</v>
      </c>
      <c r="M31">
        <v>15</v>
      </c>
      <c r="N31">
        <v>0</v>
      </c>
      <c r="O31">
        <v>20</v>
      </c>
      <c r="P31">
        <v>2</v>
      </c>
      <c r="Q31">
        <v>0.3</v>
      </c>
      <c r="R31">
        <v>0.01</v>
      </c>
      <c r="S31">
        <v>4</v>
      </c>
      <c r="T31">
        <v>1</v>
      </c>
      <c r="U31">
        <v>0.02</v>
      </c>
      <c r="V31">
        <v>0</v>
      </c>
    </row>
    <row r="32" spans="1:22">
      <c r="A32" t="s">
        <v>136</v>
      </c>
      <c r="C32">
        <f ca="1">($O32+B$1*$P32+Sheet2!$K$30*(Sheet3!$Q32+Sheet3!B$1*Sheet3!$R32))*(0.5 + 0.5 * FLOOR($S32+B$1*$T32+Sheet2!$I$30*(Sheet3!$U32+Sheet3!B$1*Sheet3!$V32),1))*Sheet2!$T30</f>
        <v>420.78399999999993</v>
      </c>
      <c r="D32">
        <f ca="1">($O32+C$1*$P32+Sheet2!$K$30*(Sheet3!$Q32+Sheet3!C$1*Sheet3!$R32))*(0.5 + 0.5 * FLOOR($S32+C$1*$T32+Sheet2!$I$30*(Sheet3!$U32+Sheet3!C$1*Sheet3!$V32),1))*Sheet2!$T30</f>
        <v>501.81950000000001</v>
      </c>
      <c r="E32">
        <f ca="1">($O32+D$1*$P32+Sheet2!$K$30*(Sheet3!$Q32+Sheet3!D$1*Sheet3!$R32))*(0.5 + 0.5 * FLOOR($S32+D$1*$T32+Sheet2!$I$30*(Sheet3!$U32+Sheet3!D$1*Sheet3!$V32),1))*Sheet2!$T30</f>
        <v>582.85500000000002</v>
      </c>
      <c r="F32">
        <f ca="1">($O32+E$1*$P32+Sheet2!$K$30*(Sheet3!$Q32+Sheet3!E$1*Sheet3!$R32))*(0.5 + 0.5 * FLOOR($S32+E$1*$T32+Sheet2!$I$30*(Sheet3!$U32+Sheet3!E$1*Sheet3!$V32),1))*Sheet2!$T30</f>
        <v>663.89049999999997</v>
      </c>
      <c r="G32">
        <f ca="1">($O32+F$1*$P32+Sheet2!$K$30*(Sheet3!$Q32+Sheet3!F$1*Sheet3!$R32))*(0.5 + 0.5 * FLOOR($S32+F$1*$T32+Sheet2!$I$30*(Sheet3!$U32+Sheet3!F$1*Sheet3!$V32),1))*Sheet2!$T30</f>
        <v>744.92600000000016</v>
      </c>
      <c r="H32">
        <f ca="1">($O32+G$1*$P32+Sheet2!$K$30*(Sheet3!$Q32+Sheet3!G$1*Sheet3!$R32))*(0.5 + 0.5 * FLOOR($S32+G$1*$T32+Sheet2!$I$30*(Sheet3!$U32+Sheet3!G$1*Sheet3!$V32),1))*Sheet2!$T30</f>
        <v>825.9615</v>
      </c>
      <c r="J32" t="str">
        <f>Sheet2!A30</f>
        <v>Stormweaver</v>
      </c>
      <c r="K32">
        <v>65</v>
      </c>
      <c r="L32">
        <v>9</v>
      </c>
      <c r="M32">
        <v>15</v>
      </c>
      <c r="N32">
        <v>0</v>
      </c>
      <c r="O32">
        <v>30</v>
      </c>
      <c r="P32">
        <v>10</v>
      </c>
      <c r="Q32">
        <v>0.4</v>
      </c>
      <c r="R32">
        <v>0.05</v>
      </c>
      <c r="S32">
        <v>5</v>
      </c>
      <c r="T32">
        <v>0</v>
      </c>
      <c r="U32">
        <v>0.02</v>
      </c>
      <c r="V32">
        <v>0</v>
      </c>
    </row>
    <row r="33" spans="1:22">
      <c r="A33" t="s">
        <v>137</v>
      </c>
      <c r="C33">
        <f ca="1">($O33+B$1*$P33+Sheet2!$K$22*(Sheet3!$Q33+Sheet3!B$1*Sheet3!$R33))*10*Sheet2!$T22</f>
        <v>321.94499999999999</v>
      </c>
      <c r="D33">
        <f ca="1">($O33+C$1*$P33+Sheet2!$K$22*(Sheet3!$Q33+Sheet3!C$1*Sheet3!$R33))*10*Sheet2!$T22</f>
        <v>442.923</v>
      </c>
      <c r="E33">
        <f ca="1">($O33+D$1*$P33+Sheet2!$K$22*(Sheet3!$Q33+Sheet3!D$1*Sheet3!$R33))*10*Sheet2!$T22</f>
        <v>563.90099999999995</v>
      </c>
      <c r="F33">
        <f ca="1">($O33+E$1*$P33+Sheet2!$K$22*(Sheet3!$Q33+Sheet3!E$1*Sheet3!$R33))*10*Sheet2!$T22</f>
        <v>684.87900000000013</v>
      </c>
      <c r="G33">
        <f ca="1">($O33+F$1*$P33+Sheet2!$K$22*(Sheet3!$Q33+Sheet3!F$1*Sheet3!$R33))*10*Sheet2!$T22</f>
        <v>805.8570000000002</v>
      </c>
      <c r="H33">
        <f ca="1">($O33+G$1*$P33+Sheet2!$K$22*(Sheet3!$Q33+Sheet3!G$1*Sheet3!$R33))*10*Sheet2!$T22</f>
        <v>926.83500000000026</v>
      </c>
      <c r="J33" t="str">
        <f>Sheet2!A22</f>
        <v>Aeromancess</v>
      </c>
      <c r="K33">
        <v>70</v>
      </c>
      <c r="L33">
        <v>27</v>
      </c>
      <c r="M33">
        <v>16</v>
      </c>
      <c r="N33">
        <v>0</v>
      </c>
      <c r="O33">
        <v>9</v>
      </c>
      <c r="P33">
        <v>3</v>
      </c>
      <c r="Q33">
        <v>0.1</v>
      </c>
      <c r="R33">
        <v>0.04</v>
      </c>
    </row>
    <row r="34" spans="1:22">
      <c r="A34" t="s">
        <v>139</v>
      </c>
      <c r="C34">
        <f ca="1">($O34+B$1*$P34)*(Sheet3!$Q34+Sheet2!$K$31*Sheet3!$R34)*Sheet2!$T31</f>
        <v>162.816</v>
      </c>
      <c r="D34">
        <f ca="1">($O34+C$1*$P34)*(Sheet3!$Q34+Sheet2!$K$31*Sheet3!$R34)*Sheet2!$T31</f>
        <v>271.36</v>
      </c>
      <c r="E34">
        <f ca="1">($O34+D$1*$P34)*(Sheet3!$Q34+Sheet2!$K$31*Sheet3!$R34)*Sheet2!$T31</f>
        <v>379.904</v>
      </c>
      <c r="F34">
        <f ca="1">($O34+E$1*$P34)*(Sheet3!$Q34+Sheet2!$K$31*Sheet3!$R34)*Sheet2!$T31</f>
        <v>488.44799999999998</v>
      </c>
      <c r="G34">
        <f ca="1">($O34+F$1*$P34)*(Sheet3!$Q34+Sheet2!$K$31*Sheet3!$R34)*Sheet2!$T31</f>
        <v>596.99199999999996</v>
      </c>
      <c r="H34">
        <f ca="1">($O34+G$1*$P34)*(Sheet3!$Q34+Sheet2!$K$31*Sheet3!$R34)*Sheet2!$T31</f>
        <v>705.53599999999994</v>
      </c>
      <c r="J34" t="str">
        <f>Sheet2!A31</f>
        <v>Rune Knight</v>
      </c>
      <c r="K34">
        <v>50</v>
      </c>
      <c r="L34">
        <v>14</v>
      </c>
      <c r="M34">
        <v>12</v>
      </c>
      <c r="N34">
        <v>0</v>
      </c>
      <c r="O34">
        <v>24</v>
      </c>
      <c r="P34">
        <v>16</v>
      </c>
      <c r="Q34">
        <v>4</v>
      </c>
      <c r="R34">
        <v>0.02</v>
      </c>
    </row>
    <row r="35" spans="1:22">
      <c r="A35" t="s">
        <v>138</v>
      </c>
      <c r="C35">
        <f ca="1">($O35+B$1*$P35+Sheet2!$I$31*(Sheet3!$Q35+Sheet3!B$1*Sheet3!$R35))*Sheet2!$T31</f>
        <v>188.05</v>
      </c>
      <c r="D35">
        <f ca="1">($O35+C$1*$P35+Sheet2!$I$31*(Sheet3!$Q35+Sheet3!C$1*Sheet3!$R35))*Sheet2!$T31</f>
        <v>245.0625</v>
      </c>
      <c r="E35">
        <f ca="1">($O35+D$1*$P35+Sheet2!$I$31*(Sheet3!$Q35+Sheet3!D$1*Sheet3!$R35))*Sheet2!$T31</f>
        <v>302.07500000000005</v>
      </c>
      <c r="F35">
        <f ca="1">($O35+E$1*$P35+Sheet2!$I$31*(Sheet3!$Q35+Sheet3!E$1*Sheet3!$R35))*Sheet2!$T31</f>
        <v>359.08750000000003</v>
      </c>
      <c r="G35">
        <f ca="1">($O35+F$1*$P35+Sheet2!$I$31*(Sheet3!$Q35+Sheet3!F$1*Sheet3!$R35))*Sheet2!$T31</f>
        <v>416.1</v>
      </c>
      <c r="H35">
        <f ca="1">($O35+G$1*$P35+Sheet2!$I$31*(Sheet3!$Q35+Sheet3!G$1*Sheet3!$R35))*Sheet2!$T31</f>
        <v>473.11250000000001</v>
      </c>
      <c r="J35" t="str">
        <f>Sheet2!A31</f>
        <v>Rune Knight</v>
      </c>
      <c r="K35">
        <v>45</v>
      </c>
      <c r="L35">
        <v>9</v>
      </c>
      <c r="M35">
        <v>35</v>
      </c>
      <c r="N35">
        <v>0</v>
      </c>
      <c r="O35">
        <v>60</v>
      </c>
      <c r="P35">
        <v>25</v>
      </c>
      <c r="Q35">
        <v>1</v>
      </c>
      <c r="R35">
        <v>0.25</v>
      </c>
    </row>
    <row r="36" spans="1:22">
      <c r="A36" t="s">
        <v>140</v>
      </c>
      <c r="C36">
        <f ca="1">($O36+B$1*$P36+Sheet2!$K$32*(Sheet3!$Q36+Sheet3!B$1*Sheet3!$R36))</f>
        <v>169.85</v>
      </c>
      <c r="D36">
        <f ca="1">($O36+C$1*$P36+Sheet2!$K$32*(Sheet3!$Q36+Sheet3!C$1*Sheet3!$R36))</f>
        <v>227.82</v>
      </c>
      <c r="E36">
        <f ca="1">($O36+D$1*$P36+Sheet2!$K$32*(Sheet3!$Q36+Sheet3!D$1*Sheet3!$R36))</f>
        <v>285.78999999999996</v>
      </c>
      <c r="F36">
        <f ca="1">($O36+E$1*$P36+Sheet2!$K$32*(Sheet3!$Q36+Sheet3!E$1*Sheet3!$R36))</f>
        <v>343.76</v>
      </c>
      <c r="G36">
        <f ca="1">($O36+F$1*$P36+Sheet2!$K$32*(Sheet3!$Q36+Sheet3!F$1*Sheet3!$R36))</f>
        <v>401.73</v>
      </c>
      <c r="H36">
        <f ca="1">($O36+G$1*$P36+Sheet2!$K$32*(Sheet3!$Q36+Sheet3!G$1*Sheet3!$R36))</f>
        <v>459.7</v>
      </c>
      <c r="J36" t="str">
        <f>Sheet2!A32</f>
        <v>Infiltrator</v>
      </c>
      <c r="K36">
        <v>30</v>
      </c>
      <c r="L36">
        <v>15</v>
      </c>
      <c r="M36">
        <v>5.5</v>
      </c>
      <c r="N36">
        <v>0</v>
      </c>
      <c r="O36">
        <v>80</v>
      </c>
      <c r="P36">
        <v>40</v>
      </c>
      <c r="Q36">
        <v>1</v>
      </c>
      <c r="R36">
        <v>0.2</v>
      </c>
    </row>
    <row r="37" spans="1:22">
      <c r="A37" t="s">
        <v>142</v>
      </c>
      <c r="C37">
        <f ca="1">($O37+B$1*$P37+Sheet2!$K$33*(Sheet3!$Q37+Sheet3!B$1*Sheet3!$R37))</f>
        <v>152.30000000000001</v>
      </c>
      <c r="D37">
        <f ca="1">($O37+C$1*$P37+Sheet2!$K$33*(Sheet3!$Q37+Sheet3!C$1*Sheet3!$R37))</f>
        <v>204.68</v>
      </c>
      <c r="E37">
        <f ca="1">($O37+D$1*$P37+Sheet2!$K$33*(Sheet3!$Q37+Sheet3!D$1*Sheet3!$R37))</f>
        <v>257.06</v>
      </c>
      <c r="F37">
        <f ca="1">($O37+E$1*$P37+Sheet2!$K$33*(Sheet3!$Q37+Sheet3!E$1*Sheet3!$R37))</f>
        <v>309.43999999999994</v>
      </c>
      <c r="G37">
        <f ca="1">($O37+F$1*$P37+Sheet2!$K$33*(Sheet3!$Q37+Sheet3!F$1*Sheet3!$R37))</f>
        <v>361.82</v>
      </c>
      <c r="H37">
        <f ca="1">($O37+G$1*$P37+Sheet2!$K$33*(Sheet3!$Q37+Sheet3!G$1*Sheet3!$R37))</f>
        <v>414.2</v>
      </c>
      <c r="J37" t="str">
        <f>Sheet2!A33</f>
        <v>Tactician</v>
      </c>
      <c r="K37">
        <v>75</v>
      </c>
      <c r="L37">
        <v>0</v>
      </c>
      <c r="M37">
        <v>30</v>
      </c>
      <c r="N37">
        <v>0</v>
      </c>
      <c r="O37">
        <v>90</v>
      </c>
      <c r="P37">
        <v>15</v>
      </c>
      <c r="Q37">
        <v>0.5</v>
      </c>
      <c r="R37">
        <v>0.3</v>
      </c>
    </row>
    <row r="38" spans="1:22">
      <c r="A38" t="s">
        <v>143</v>
      </c>
      <c r="C38">
        <f ca="1">($O38+B$1*$P38+Sheet2!$I$33*(Sheet3!$Q38+Sheet3!B$1*Sheet3!$R38))</f>
        <v>139.1</v>
      </c>
      <c r="D38">
        <f ca="1">($O38+C$1*$P38+Sheet2!$I$33*(Sheet3!$Q38+Sheet3!C$1*Sheet3!$R38))</f>
        <v>176.05</v>
      </c>
      <c r="E38">
        <f ca="1">($O38+D$1*$P38+Sheet2!$I$33*(Sheet3!$Q38+Sheet3!D$1*Sheet3!$R38))</f>
        <v>213</v>
      </c>
      <c r="F38">
        <f ca="1">($O38+E$1*$P38+Sheet2!$I$33*(Sheet3!$Q38+Sheet3!E$1*Sheet3!$R38))</f>
        <v>249.95</v>
      </c>
      <c r="G38">
        <f ca="1">($O38+F$1*$P38+Sheet2!$I$33*(Sheet3!$Q38+Sheet3!F$1*Sheet3!$R38))</f>
        <v>286.89999999999998</v>
      </c>
      <c r="H38">
        <f ca="1">($O38+G$1*$P38+Sheet2!$I$33*(Sheet3!$Q38+Sheet3!G$1*Sheet3!$R38))</f>
        <v>323.85000000000002</v>
      </c>
      <c r="J38" t="str">
        <f>Sheet2!A33</f>
        <v>Tactician</v>
      </c>
      <c r="K38">
        <v>40</v>
      </c>
      <c r="L38">
        <v>17</v>
      </c>
      <c r="M38">
        <v>20</v>
      </c>
      <c r="N38">
        <v>0</v>
      </c>
      <c r="O38">
        <v>60</v>
      </c>
      <c r="P38">
        <v>20</v>
      </c>
      <c r="Q38">
        <v>0.7</v>
      </c>
      <c r="R38">
        <v>0.15</v>
      </c>
    </row>
    <row r="39" spans="1:22">
      <c r="A39" t="s">
        <v>146</v>
      </c>
      <c r="C39">
        <f ca="1">($O39+B$1*$P39+Sheet2!$J$35*(Sheet3!$Q39+Sheet3!B$1*Sheet3!$R39))*(1+($S39+B$1*$T39+Sheet2!$K$35*(Sheet3!$U39+Sheet3!B$1*Sheet3!$V39))/5)*Sheet2!$T35</f>
        <v>544.5875400000001</v>
      </c>
      <c r="D39">
        <f ca="1">($O39+C$1*$P39+Sheet2!$J$35*(Sheet3!$Q39+Sheet3!C$1*Sheet3!$R39))*(1+($S39+C$1*$T39+Sheet2!$K$35*(Sheet3!$U39+Sheet3!C$1*Sheet3!$V39))/5)*Sheet2!$T35</f>
        <v>614.80933500000015</v>
      </c>
      <c r="E39">
        <f ca="1">($O39+D$1*$P39+Sheet2!$J$35*(Sheet3!$Q39+Sheet3!D$1*Sheet3!$R39))*(1+($S39+D$1*$T39+Sheet2!$K$35*(Sheet3!$U39+Sheet3!D$1*Sheet3!$V39))/5)*Sheet2!$T35</f>
        <v>685.03113000000008</v>
      </c>
      <c r="F39">
        <f ca="1">($O39+E$1*$P39+Sheet2!$J$35*(Sheet3!$Q39+Sheet3!E$1*Sheet3!$R39))*(1+($S39+E$1*$T39+Sheet2!$K$35*(Sheet3!$U39+Sheet3!E$1*Sheet3!$V39))/5)*Sheet2!$T35</f>
        <v>755.25292500000012</v>
      </c>
      <c r="G39">
        <f ca="1">($O39+F$1*$P39+Sheet2!$J$35*(Sheet3!$Q39+Sheet3!F$1*Sheet3!$R39))*(1+($S39+F$1*$T39+Sheet2!$K$35*(Sheet3!$U39+Sheet3!F$1*Sheet3!$V39))/5)*Sheet2!$T35</f>
        <v>825.47472000000027</v>
      </c>
      <c r="H39">
        <f ca="1">($O39+G$1*$P39+Sheet2!$J$35*(Sheet3!$Q39+Sheet3!G$1*Sheet3!$R39))*(1+($S39+G$1*$T39+Sheet2!$K$35*(Sheet3!$U39+Sheet3!G$1*Sheet3!$V39))/5)*Sheet2!$T35</f>
        <v>895.6965150000002</v>
      </c>
      <c r="J39" t="str">
        <f>Sheet2!A35</f>
        <v>Grim Hag</v>
      </c>
      <c r="K39">
        <v>80</v>
      </c>
      <c r="L39">
        <v>8</v>
      </c>
      <c r="M39">
        <v>15</v>
      </c>
      <c r="N39">
        <v>0</v>
      </c>
      <c r="O39">
        <v>50</v>
      </c>
      <c r="P39">
        <v>12</v>
      </c>
      <c r="Q39">
        <v>0.6</v>
      </c>
      <c r="R39">
        <v>0.05</v>
      </c>
      <c r="S39">
        <v>6</v>
      </c>
      <c r="T39">
        <v>0</v>
      </c>
      <c r="U39">
        <v>0.05</v>
      </c>
      <c r="V39">
        <v>0</v>
      </c>
    </row>
    <row r="40" spans="1:22">
      <c r="A40" t="s">
        <v>149</v>
      </c>
      <c r="C40">
        <f ca="1">($O40+B$1*$P40+Sheet2!$K$36*(Sheet3!$Q40+Sheet3!B$1*Sheet3!$R40))*Sheet2!$T36</f>
        <v>314.60000000000002</v>
      </c>
      <c r="D40">
        <f ca="1">($O40+C$1*$P40+Sheet2!$K$36*(Sheet3!$Q40+Sheet3!C$1*Sheet3!$R40))*Sheet2!$T36</f>
        <v>443.16999999999996</v>
      </c>
      <c r="E40">
        <f ca="1">($O40+D$1*$P40+Sheet2!$K$36*(Sheet3!$Q40+Sheet3!D$1*Sheet3!$R40))*Sheet2!$T36</f>
        <v>571.74</v>
      </c>
      <c r="F40">
        <f ca="1">($O40+E$1*$P40+Sheet2!$K$36*(Sheet3!$Q40+Sheet3!E$1*Sheet3!$R40))*Sheet2!$T36</f>
        <v>700.31000000000006</v>
      </c>
      <c r="G40">
        <f ca="1">($O40+F$1*$P40+Sheet2!$K$36*(Sheet3!$Q40+Sheet3!F$1*Sheet3!$R40))*Sheet2!$T36</f>
        <v>828.87999999999988</v>
      </c>
      <c r="H40">
        <f ca="1">($O40+G$1*$P40+Sheet2!$K$36*(Sheet3!$Q40+Sheet3!G$1*Sheet3!$R40))*Sheet2!$T36</f>
        <v>957.45</v>
      </c>
      <c r="J40" t="str">
        <f>Sheet2!A36</f>
        <v>Putrid Eidolon</v>
      </c>
      <c r="K40">
        <v>60</v>
      </c>
      <c r="L40">
        <v>11</v>
      </c>
      <c r="M40">
        <v>19</v>
      </c>
      <c r="N40">
        <v>0</v>
      </c>
      <c r="O40">
        <v>80</v>
      </c>
      <c r="P40">
        <v>26</v>
      </c>
      <c r="Q40">
        <v>1</v>
      </c>
      <c r="R40">
        <v>0.45</v>
      </c>
    </row>
    <row r="41" spans="1:22">
      <c r="A41" t="s">
        <v>67</v>
      </c>
      <c r="C41">
        <f ca="1">($O41+B$1*$P41+Sheet2!$I$21*(Sheet3!$Q41+Sheet3!B$1*Sheet3!$R41))</f>
        <v>193.56</v>
      </c>
      <c r="D41">
        <f ca="1">($O41+C$1*$P41+Sheet2!$I$21*(Sheet3!$Q41+Sheet3!C$1*Sheet3!$R41))</f>
        <v>242.95</v>
      </c>
      <c r="E41">
        <f ca="1">($O41+D$1*$P41+Sheet2!$I$21*(Sheet3!$Q41+Sheet3!D$1*Sheet3!$R41))</f>
        <v>292.34000000000003</v>
      </c>
      <c r="F41">
        <f ca="1">($O41+E$1*$P41+Sheet2!$I$21*(Sheet3!$Q41+Sheet3!E$1*Sheet3!$R41))</f>
        <v>341.73</v>
      </c>
      <c r="G41">
        <f ca="1">($O41+F$1*$P41+Sheet2!$I$21*(Sheet3!$Q41+Sheet3!F$1*Sheet3!$R41))</f>
        <v>391.12</v>
      </c>
      <c r="H41">
        <f ca="1">($O41+G$1*$P41+Sheet2!$I$21*(Sheet3!$Q41+Sheet3!G$1*Sheet3!$R41))</f>
        <v>440.51</v>
      </c>
      <c r="J41" t="str">
        <f>Sheet2!A21</f>
        <v>Wretched Chef</v>
      </c>
      <c r="K41">
        <v>55</v>
      </c>
      <c r="L41">
        <v>8</v>
      </c>
      <c r="M41">
        <v>8</v>
      </c>
      <c r="N41">
        <v>0</v>
      </c>
      <c r="O41">
        <v>40</v>
      </c>
      <c r="P41">
        <v>11</v>
      </c>
      <c r="Q41">
        <v>0.8</v>
      </c>
      <c r="R41">
        <v>0.2</v>
      </c>
    </row>
    <row r="45" spans="1:22">
      <c r="A45" t="s">
        <v>71</v>
      </c>
    </row>
    <row r="46" spans="1:22">
      <c r="A46" t="s">
        <v>72</v>
      </c>
      <c r="C46">
        <f ca="1">($O46+B$1*$P46+Sheet2!$K$22*(Sheet3!$Q46+Sheet3!B$1*Sheet3!$R46)) * ($S46+B$1*$T46)</f>
        <v>289.18</v>
      </c>
      <c r="D46">
        <f ca="1">($O46+C$1*$P46+Sheet2!$K$22*(Sheet3!$Q46+Sheet3!C$1*Sheet3!$R46)) * ($S46+C$1*$T46)</f>
        <v>390.22029999999995</v>
      </c>
      <c r="E46">
        <f ca="1">($O46+D$1*$P46+Sheet2!$K$22*(Sheet3!$Q46+Sheet3!D$1*Sheet3!$R46)) * ($S46+D$1*$T46)</f>
        <v>506.3032</v>
      </c>
      <c r="F46">
        <f ca="1">($O46+E$1*$P46+Sheet2!$K$22*(Sheet3!$Q46+Sheet3!E$1*Sheet3!$R46)) * ($S46+E$1*$T46)</f>
        <v>637.42869999999994</v>
      </c>
      <c r="G46">
        <f ca="1">($O46+F$1*$P46+Sheet2!$K$22*(Sheet3!$Q46+Sheet3!F$1*Sheet3!$R46)) * ($S46+F$1*$T46)</f>
        <v>783.59680000000014</v>
      </c>
      <c r="H46">
        <f ca="1">($O46+G$1*$P46+Sheet2!$K$22*(Sheet3!$Q46+Sheet3!G$1*Sheet3!$R46)) * ($S46+G$1*$T46)</f>
        <v>944.80750000000012</v>
      </c>
      <c r="J46" t="str">
        <f>Sheet2!A22</f>
        <v>Aeromancess</v>
      </c>
      <c r="K46">
        <v>75</v>
      </c>
      <c r="L46">
        <v>18</v>
      </c>
      <c r="M46">
        <v>18</v>
      </c>
      <c r="N46">
        <v>0</v>
      </c>
      <c r="O46">
        <v>50</v>
      </c>
      <c r="P46">
        <v>3</v>
      </c>
      <c r="Q46">
        <v>0.6</v>
      </c>
      <c r="R46">
        <v>0.14000000000000001</v>
      </c>
      <c r="S46">
        <v>2</v>
      </c>
      <c r="T46">
        <v>0.3</v>
      </c>
    </row>
    <row r="47" spans="1:22">
      <c r="A47" t="s">
        <v>73</v>
      </c>
      <c r="C47">
        <f ca="1">($O47+B$1*$P47+Sheet2!$I$3*(Sheet3!$Q47+Sheet3!B$1*Sheet3!$R47))+($S47+B$1*$T47+Sheet2!$K$3*(Sheet3!$U47+Sheet3!B$1*Sheet3!$V47))*Sheet2!$T3</f>
        <v>289.98100000000005</v>
      </c>
      <c r="D47">
        <f ca="1">($O47+C$1*$P47+Sheet2!$I$3*(Sheet3!$Q47+Sheet3!C$1*Sheet3!$R47))+($S47+C$1*$T47+Sheet2!$K$3*(Sheet3!$U47+Sheet3!C$1*Sheet3!$V47))*Sheet2!$T3</f>
        <v>359.47550000000001</v>
      </c>
      <c r="E47">
        <f ca="1">($O47+D$1*$P47+Sheet2!$I$3*(Sheet3!$Q47+Sheet3!D$1*Sheet3!$R47))+($S47+D$1*$T47+Sheet2!$K$3*(Sheet3!$U47+Sheet3!D$1*Sheet3!$V47))*Sheet2!$T3</f>
        <v>428.97</v>
      </c>
      <c r="F47">
        <f ca="1">($O47+E$1*$P47+Sheet2!$I$3*(Sheet3!$Q47+Sheet3!E$1*Sheet3!$R47))+($S47+E$1*$T47+Sheet2!$K$3*(Sheet3!$U47+Sheet3!E$1*Sheet3!$V47))*Sheet2!$T3</f>
        <v>498.46450000000004</v>
      </c>
      <c r="G47">
        <f ca="1">($O47+F$1*$P47+Sheet2!$I$3*(Sheet3!$Q47+Sheet3!F$1*Sheet3!$R47))+($S47+F$1*$T47+Sheet2!$K$3*(Sheet3!$U47+Sheet3!F$1*Sheet3!$V47))*Sheet2!$T3</f>
        <v>567.95900000000006</v>
      </c>
      <c r="H47">
        <f ca="1">($O47+G$1*$P47+Sheet2!$I$3*(Sheet3!$Q47+Sheet3!G$1*Sheet3!$R47))+($S47+G$1*$T47+Sheet2!$K$3*(Sheet3!$U47+Sheet3!G$1*Sheet3!$V47))*Sheet2!$T3</f>
        <v>637.45350000000008</v>
      </c>
      <c r="J47" t="str">
        <f>Sheet2!A3</f>
        <v>Blazing Priest</v>
      </c>
      <c r="K47">
        <v>50</v>
      </c>
      <c r="L47">
        <v>4</v>
      </c>
      <c r="M47">
        <v>8</v>
      </c>
      <c r="N47">
        <v>0</v>
      </c>
      <c r="O47">
        <v>15</v>
      </c>
      <c r="P47">
        <v>12</v>
      </c>
      <c r="Q47">
        <v>0.7</v>
      </c>
      <c r="R47">
        <v>0.15</v>
      </c>
      <c r="S47">
        <v>30</v>
      </c>
      <c r="T47">
        <v>16</v>
      </c>
      <c r="U47">
        <v>0.8</v>
      </c>
      <c r="V47">
        <v>0.1</v>
      </c>
    </row>
    <row r="48" spans="1:22">
      <c r="A48" t="s">
        <v>75</v>
      </c>
      <c r="C48">
        <f ca="1">($O48+B$1*$P48+Sheet2!$K$23*(Sheet3!$Q48+Sheet3!B$1*Sheet3!$R48))*Sheet2!$T23</f>
        <v>144</v>
      </c>
      <c r="D48">
        <f ca="1">($O48+C$1*$P48+Sheet2!$K$23*(Sheet3!$Q48+Sheet3!C$1*Sheet3!$R48))*Sheet2!$T23</f>
        <v>203.75</v>
      </c>
      <c r="E48">
        <f ca="1">($O48+D$1*$P48+Sheet2!$K$23*(Sheet3!$Q48+Sheet3!D$1*Sheet3!$R48))*Sheet2!$T23</f>
        <v>263.5</v>
      </c>
      <c r="F48">
        <f ca="1">($O48+E$1*$P48+Sheet2!$K$23*(Sheet3!$Q48+Sheet3!E$1*Sheet3!$R48))*Sheet2!$T23</f>
        <v>323.25</v>
      </c>
      <c r="G48">
        <f ca="1">($O48+F$1*$P48+Sheet2!$K$23*(Sheet3!$Q48+Sheet3!F$1*Sheet3!$R48))*Sheet2!$T23</f>
        <v>383</v>
      </c>
      <c r="H48">
        <f ca="1">($O48+G$1*$P48+Sheet2!$K$23*(Sheet3!$Q48+Sheet3!G$1*Sheet3!$R48))*Sheet2!$T23</f>
        <v>442.75</v>
      </c>
      <c r="J48" t="str">
        <f>Sheet2!A23</f>
        <v>Mystic Swashbuckler</v>
      </c>
      <c r="K48">
        <v>50</v>
      </c>
      <c r="L48">
        <v>14</v>
      </c>
      <c r="M48">
        <v>12</v>
      </c>
      <c r="N48">
        <v>0</v>
      </c>
      <c r="O48">
        <v>45</v>
      </c>
      <c r="P48">
        <v>35</v>
      </c>
      <c r="Q48">
        <v>1.2</v>
      </c>
      <c r="R48">
        <v>0.3</v>
      </c>
    </row>
    <row r="49" spans="1:22">
      <c r="A49" t="s">
        <v>76</v>
      </c>
      <c r="C49">
        <f ca="1">($O49+B$1*$P49+Sheet2!$K$8*(Sheet3!$Q49+Sheet3!B$1*Sheet3!$R49))*6*Sheet2!$T8</f>
        <v>484.38000000000005</v>
      </c>
      <c r="D49">
        <f ca="1">($O49+C$1*$P49+Sheet2!$K$8*(Sheet3!$Q49+Sheet3!C$1*Sheet3!$R49))*6*Sheet2!$T8</f>
        <v>704.27760000000001</v>
      </c>
      <c r="E49">
        <f ca="1">($O49+D$1*$P49+Sheet2!$K$8*(Sheet3!$Q49+Sheet3!D$1*Sheet3!$R49))*6*Sheet2!$T8</f>
        <v>924.17520000000002</v>
      </c>
      <c r="F49">
        <f ca="1">($O49+E$1*$P49+Sheet2!$K$8*(Sheet3!$Q49+Sheet3!E$1*Sheet3!$R49))*6*Sheet2!$T8</f>
        <v>1144.0727999999999</v>
      </c>
      <c r="G49">
        <f ca="1">($O49+F$1*$P49+Sheet2!$K$8*(Sheet3!$Q49+Sheet3!F$1*Sheet3!$R49))*6*Sheet2!$T8</f>
        <v>1363.9704000000002</v>
      </c>
      <c r="H49">
        <f ca="1">($O49+G$1*$P49+Sheet2!$K$8*(Sheet3!$Q49+Sheet3!G$1*Sheet3!$R49))*6*Sheet2!$T8</f>
        <v>1583.8680000000002</v>
      </c>
      <c r="J49" t="str">
        <f>Sheet2!A8</f>
        <v>Soul Binder</v>
      </c>
      <c r="K49">
        <v>65</v>
      </c>
      <c r="L49">
        <v>11</v>
      </c>
      <c r="M49">
        <v>20</v>
      </c>
      <c r="N49">
        <v>0</v>
      </c>
      <c r="O49">
        <v>24</v>
      </c>
      <c r="P49">
        <v>16</v>
      </c>
      <c r="Q49">
        <v>0.25</v>
      </c>
      <c r="R49">
        <v>0.08</v>
      </c>
    </row>
    <row r="50" spans="1:22">
      <c r="A50" t="s">
        <v>77</v>
      </c>
      <c r="C50">
        <f ca="1">($O50+B$1*$P50+Sheet2!$I$4*(Sheet3!$Q50+Sheet3!B$1*Sheet3!$R50))</f>
        <v>88.162499999999994</v>
      </c>
      <c r="D50">
        <f ca="1">($O50+C$1*$P50+Sheet2!$I$4*(Sheet3!$Q50+Sheet3!C$1*Sheet3!$R50))</f>
        <v>103.271</v>
      </c>
      <c r="E50">
        <f ca="1">($O50+D$1*$P50+Sheet2!$I$4*(Sheet3!$Q50+Sheet3!D$1*Sheet3!$R50))</f>
        <v>118.37949999999999</v>
      </c>
      <c r="F50">
        <f ca="1">($O50+E$1*$P50+Sheet2!$I$4*(Sheet3!$Q50+Sheet3!E$1*Sheet3!$R50))</f>
        <v>133.488</v>
      </c>
      <c r="G50">
        <f ca="1">($O50+F$1*$P50+Sheet2!$I$4*(Sheet3!$Q50+Sheet3!F$1*Sheet3!$R50))</f>
        <v>148.59649999999999</v>
      </c>
      <c r="H50">
        <f ca="1">($O50+G$1*$P50+Sheet2!$I$4*(Sheet3!$Q50+Sheet3!G$1*Sheet3!$R50))</f>
        <v>163.70500000000001</v>
      </c>
      <c r="J50" t="str">
        <f>Sheet2!A4</f>
        <v>Time Cleric</v>
      </c>
      <c r="K50">
        <v>25</v>
      </c>
      <c r="L50">
        <v>4</v>
      </c>
      <c r="M50">
        <v>4</v>
      </c>
      <c r="N50">
        <v>0</v>
      </c>
      <c r="O50">
        <v>12</v>
      </c>
      <c r="P50">
        <v>8</v>
      </c>
      <c r="Q50">
        <v>0.75</v>
      </c>
      <c r="R50">
        <v>7.0000000000000007E-2</v>
      </c>
    </row>
    <row r="51" spans="1:22">
      <c r="A51" t="s">
        <v>78</v>
      </c>
      <c r="C51">
        <f ca="1">($O51+B$1*$P51+Sheet2!$K$4*(Sheet3!$Q51+Sheet3!B$1*Sheet3!$R51))*6*Sheet2!$T4</f>
        <v>370.73400000000004</v>
      </c>
      <c r="D51">
        <f ca="1">($O51+C$1*$P51+Sheet2!$K$4*(Sheet3!$Q51+Sheet3!C$1*Sheet3!$R51))*6*Sheet2!$T4</f>
        <v>575.00430000000006</v>
      </c>
      <c r="E51">
        <f ca="1">($O51+D$1*$P51+Sheet2!$K$4*(Sheet3!$Q51+Sheet3!D$1*Sheet3!$R51))*6*Sheet2!$T4</f>
        <v>779.27460000000008</v>
      </c>
      <c r="F51">
        <f ca="1">($O51+E$1*$P51+Sheet2!$K$4*(Sheet3!$Q51+Sheet3!E$1*Sheet3!$R51))*6*Sheet2!$T4</f>
        <v>983.54489999999998</v>
      </c>
      <c r="G51">
        <f ca="1">($O51+F$1*$P51+Sheet2!$K$4*(Sheet3!$Q51+Sheet3!F$1*Sheet3!$R51))*6*Sheet2!$T4</f>
        <v>1187.8152</v>
      </c>
      <c r="H51">
        <f ca="1">($O51+G$1*$P51+Sheet2!$K$4*(Sheet3!$Q51+Sheet3!G$1*Sheet3!$R51))*6*Sheet2!$T4</f>
        <v>1392.0855000000001</v>
      </c>
      <c r="J51" t="str">
        <f>Sheet2!A4</f>
        <v>Time Cleric</v>
      </c>
      <c r="K51">
        <v>50</v>
      </c>
      <c r="L51">
        <v>18</v>
      </c>
      <c r="M51">
        <v>15</v>
      </c>
      <c r="N51">
        <v>0</v>
      </c>
      <c r="O51">
        <v>16</v>
      </c>
      <c r="P51">
        <v>12</v>
      </c>
      <c r="Q51">
        <v>0.2</v>
      </c>
      <c r="R51">
        <v>0.09</v>
      </c>
    </row>
    <row r="52" spans="1:22">
      <c r="A52" t="s">
        <v>79</v>
      </c>
      <c r="C52">
        <f ca="1">($O52+B$1*$P52+Sheet2!$I$12*(Sheet3!$Q52+Sheet3!B$1*Sheet3!$R52))</f>
        <v>317.875</v>
      </c>
      <c r="D52">
        <f ca="1">($O52+C$1*$P52+Sheet2!$I$12*(Sheet3!$Q52+Sheet3!C$1*Sheet3!$R52))</f>
        <v>367.62</v>
      </c>
      <c r="E52">
        <f ca="1">($O52+D$1*$P52+Sheet2!$I$12*(Sheet3!$Q52+Sheet3!D$1*Sheet3!$R52))</f>
        <v>417.36500000000001</v>
      </c>
      <c r="F52">
        <f ca="1">($O52+E$1*$P52+Sheet2!$I$12*(Sheet3!$Q52+Sheet3!E$1*Sheet3!$R52))</f>
        <v>467.11</v>
      </c>
      <c r="G52">
        <f ca="1">($O52+F$1*$P52+Sheet2!$I$12*(Sheet3!$Q52+Sheet3!F$1*Sheet3!$R52))</f>
        <v>516.85500000000002</v>
      </c>
      <c r="H52">
        <f ca="1">($O52+G$1*$P52+Sheet2!$I$12*(Sheet3!$Q52+Sheet3!G$1*Sheet3!$R52))</f>
        <v>566.6</v>
      </c>
      <c r="J52" t="str">
        <f>Sheet2!A12</f>
        <v>Colossus</v>
      </c>
      <c r="K52">
        <v>35</v>
      </c>
      <c r="L52">
        <v>6</v>
      </c>
      <c r="M52">
        <v>8</v>
      </c>
      <c r="N52">
        <v>0</v>
      </c>
      <c r="O52">
        <v>70</v>
      </c>
      <c r="P52">
        <v>20</v>
      </c>
      <c r="Q52">
        <v>1.25</v>
      </c>
      <c r="R52">
        <v>0.15</v>
      </c>
    </row>
    <row r="53" spans="1:22">
      <c r="A53" t="s">
        <v>81</v>
      </c>
      <c r="C53">
        <f ca="1">($O53+B$1*$P53+Sheet2!$K$24*(Sheet3!$Q53+Sheet3!B$1*Sheet3!$R53)) * ($S53+B$1*$T53)</f>
        <v>79.7</v>
      </c>
      <c r="D53">
        <f ca="1">($O53+C$1*$P53+Sheet2!$K$24*(Sheet3!$Q53+Sheet3!C$1*Sheet3!$R53)) * ($S53+C$1*$T53)</f>
        <v>120.31800000000001</v>
      </c>
      <c r="E53">
        <f ca="1">($O53+D$1*$P53+Sheet2!$K$24*(Sheet3!$Q53+Sheet3!D$1*Sheet3!$R53)) * ($S53+D$1*$T53)</f>
        <v>166.78899999999999</v>
      </c>
      <c r="F53">
        <f ca="1">($O53+E$1*$P53+Sheet2!$K$24*(Sheet3!$Q53+Sheet3!E$1*Sheet3!$R53)) * ($S53+E$1*$T53)</f>
        <v>219.113</v>
      </c>
      <c r="G53">
        <f ca="1">($O53+F$1*$P53+Sheet2!$K$24*(Sheet3!$Q53+Sheet3!F$1*Sheet3!$R53)) * ($S53+F$1*$T53)</f>
        <v>277.28999999999996</v>
      </c>
      <c r="H53">
        <f ca="1">($O53+G$1*$P53+Sheet2!$K$24*(Sheet3!$Q53+Sheet3!G$1*Sheet3!$R53)) * ($S53+G$1*$T53)</f>
        <v>341.32</v>
      </c>
      <c r="J53" t="str">
        <f>Sheet2!A24</f>
        <v>Elder Treant</v>
      </c>
      <c r="K53">
        <v>50</v>
      </c>
      <c r="L53">
        <v>15</v>
      </c>
      <c r="M53">
        <v>19</v>
      </c>
      <c r="N53">
        <v>0</v>
      </c>
      <c r="O53">
        <v>24</v>
      </c>
      <c r="P53">
        <v>2</v>
      </c>
      <c r="Q53">
        <v>0.25</v>
      </c>
      <c r="R53">
        <v>0.03</v>
      </c>
      <c r="S53">
        <v>2</v>
      </c>
      <c r="T53">
        <v>0.75</v>
      </c>
    </row>
    <row r="54" spans="1:22">
      <c r="A54" t="s">
        <v>82</v>
      </c>
      <c r="C54">
        <f ca="1">(($O54+B$1*$P54+Sheet2!$K$14*(Sheet3!$Q54+Sheet3!B$1*Sheet3!$R54))+($S54+B$1*$T54+Sheet2!$K$14*(Sheet3!$U54+Sheet3!B$1*Sheet3!$V54)))*Sheet2!$T14</f>
        <v>438.81499999999994</v>
      </c>
      <c r="D54">
        <f ca="1">(($O54+C$1*$P54+Sheet2!$K$14*(Sheet3!$Q54+Sheet3!C$1*Sheet3!$R54))+($S54+C$1*$T54+Sheet2!$K$14*(Sheet3!$U54+Sheet3!C$1*Sheet3!$V54)))*Sheet2!$T14</f>
        <v>527.11749999999995</v>
      </c>
      <c r="E54">
        <f ca="1">(($O54+D$1*$P54+Sheet2!$K$14*(Sheet3!$Q54+Sheet3!D$1*Sheet3!$R54))+($S54+D$1*$T54+Sheet2!$K$14*(Sheet3!$U54+Sheet3!D$1*Sheet3!$V54)))*Sheet2!$T14</f>
        <v>615.41999999999996</v>
      </c>
      <c r="F54">
        <f ca="1">(($O54+E$1*$P54+Sheet2!$K$14*(Sheet3!$Q54+Sheet3!E$1*Sheet3!$R54))+($S54+E$1*$T54+Sheet2!$K$14*(Sheet3!$U54+Sheet3!E$1*Sheet3!$V54)))*Sheet2!$T14</f>
        <v>703.72249999999997</v>
      </c>
      <c r="G54">
        <f ca="1">(($O54+F$1*$P54+Sheet2!$K$14*(Sheet3!$Q54+Sheet3!F$1*Sheet3!$R54))+($S54+F$1*$T54+Sheet2!$K$14*(Sheet3!$U54+Sheet3!F$1*Sheet3!$V54)))*Sheet2!$T14</f>
        <v>792.02499999999998</v>
      </c>
      <c r="H54">
        <f ca="1">(($O54+G$1*$P54+Sheet2!$K$14*(Sheet3!$Q54+Sheet3!G$1*Sheet3!$R54))+($S54+G$1*$T54+Sheet2!$K$14*(Sheet3!$U54+Sheet3!G$1*Sheet3!$V54)))*Sheet2!$T14</f>
        <v>880.32749999999999</v>
      </c>
      <c r="J54" t="str">
        <f>Sheet2!A14</f>
        <v>Icespinner</v>
      </c>
      <c r="K54">
        <v>60</v>
      </c>
      <c r="L54">
        <v>25</v>
      </c>
      <c r="M54">
        <v>17</v>
      </c>
      <c r="N54">
        <v>0</v>
      </c>
      <c r="O54">
        <v>50</v>
      </c>
      <c r="P54">
        <v>15</v>
      </c>
      <c r="Q54">
        <v>0.5</v>
      </c>
      <c r="R54">
        <v>0.1</v>
      </c>
      <c r="S54">
        <v>30</v>
      </c>
      <c r="T54">
        <v>10</v>
      </c>
      <c r="U54">
        <v>1</v>
      </c>
      <c r="V54">
        <v>0.15</v>
      </c>
    </row>
    <row r="55" spans="1:22">
      <c r="A55" t="s">
        <v>84</v>
      </c>
      <c r="C55">
        <f ca="1">($O55+B$1*$P55+Sheet2!$I$25*(Sheet3!$Q55+Sheet3!B$1*Sheet3!$R55))</f>
        <v>286.25</v>
      </c>
      <c r="D55">
        <f ca="1">($O55+C$1*$P55+Sheet2!$I$25*(Sheet3!$Q55+Sheet3!C$1*Sheet3!$R55))</f>
        <v>374.5</v>
      </c>
      <c r="E55">
        <f ca="1">($O55+D$1*$P55+Sheet2!$I$25*(Sheet3!$Q55+Sheet3!D$1*Sheet3!$R55))</f>
        <v>462.75</v>
      </c>
      <c r="F55">
        <f ca="1">($O55+E$1*$P55+Sheet2!$I$25*(Sheet3!$Q55+Sheet3!E$1*Sheet3!$R55))</f>
        <v>551</v>
      </c>
      <c r="G55">
        <f ca="1">($O55+F$1*$P55+Sheet2!$I$25*(Sheet3!$Q55+Sheet3!F$1*Sheet3!$R55))</f>
        <v>639.25</v>
      </c>
      <c r="H55">
        <f ca="1">($O55+G$1*$P55+Sheet2!$I$25*(Sheet3!$Q55+Sheet3!G$1*Sheet3!$R55))</f>
        <v>727.5</v>
      </c>
      <c r="J55" t="str">
        <f>Sheet2!A25</f>
        <v>Master of the Hunt</v>
      </c>
      <c r="K55">
        <v>40</v>
      </c>
      <c r="L55">
        <v>7</v>
      </c>
      <c r="M55">
        <v>8</v>
      </c>
      <c r="N55">
        <v>0</v>
      </c>
      <c r="O55">
        <v>70</v>
      </c>
      <c r="P55">
        <v>45</v>
      </c>
      <c r="Q55">
        <v>1.25</v>
      </c>
      <c r="R55">
        <v>0.25</v>
      </c>
    </row>
    <row r="56" spans="1:22">
      <c r="A56" t="s">
        <v>85</v>
      </c>
      <c r="C56">
        <f ca="1">($O56+B$1*$P56+Sheet2!$K$7*(Sheet3!$Q56+Sheet3!B$1*Sheet3!$R56))*Sheet2!$T7</f>
        <v>191.65</v>
      </c>
      <c r="D56">
        <f ca="1">($O56+C$1*$P56+Sheet2!$K$7*(Sheet3!$Q56+Sheet3!C$1*Sheet3!$R56))*Sheet2!$T7</f>
        <v>267.0625</v>
      </c>
      <c r="E56">
        <f ca="1">($O56+D$1*$P56+Sheet2!$K$7*(Sheet3!$Q56+Sheet3!D$1*Sheet3!$R56))*Sheet2!$T7</f>
        <v>342.47500000000002</v>
      </c>
      <c r="F56">
        <f ca="1">($O56+E$1*$P56+Sheet2!$K$7*(Sheet3!$Q56+Sheet3!E$1*Sheet3!$R56))*Sheet2!$T7</f>
        <v>417.88750000000005</v>
      </c>
      <c r="G56">
        <f ca="1">($O56+F$1*$P56+Sheet2!$K$7*(Sheet3!$Q56+Sheet3!F$1*Sheet3!$R56))*Sheet2!$T7</f>
        <v>493.3</v>
      </c>
      <c r="H56">
        <f ca="1">($O56+G$1*$P56+Sheet2!$K$7*(Sheet3!$Q56+Sheet3!G$1*Sheet3!$R56))*Sheet2!$T7</f>
        <v>568.71250000000009</v>
      </c>
      <c r="J56" t="str">
        <f>Sheet2!A7</f>
        <v>Scarab</v>
      </c>
      <c r="K56">
        <v>90</v>
      </c>
      <c r="L56">
        <v>0</v>
      </c>
      <c r="M56">
        <v>8</v>
      </c>
      <c r="N56">
        <v>0</v>
      </c>
      <c r="O56">
        <v>50</v>
      </c>
      <c r="P56">
        <v>40</v>
      </c>
      <c r="Q56">
        <v>1</v>
      </c>
      <c r="R56">
        <v>0.25</v>
      </c>
    </row>
    <row r="57" spans="1:22">
      <c r="A57" t="s">
        <v>87</v>
      </c>
      <c r="C57">
        <f ca="1">($O57+B$1*$P57+Sheet2!$I$26*(Sheet3!$Q57+Sheet3!B$1*Sheet3!$R57))</f>
        <v>256.95</v>
      </c>
      <c r="D57">
        <f ca="1">($O57+C$1*$P57+Sheet2!$I$26*(Sheet3!$Q57+Sheet3!C$1*Sheet3!$R57))</f>
        <v>310.74249999999995</v>
      </c>
      <c r="E57">
        <f ca="1">($O57+D$1*$P57+Sheet2!$I$26*(Sheet3!$Q57+Sheet3!D$1*Sheet3!$R57))</f>
        <v>364.53499999999997</v>
      </c>
      <c r="F57">
        <f ca="1">($O57+E$1*$P57+Sheet2!$I$26*(Sheet3!$Q57+Sheet3!E$1*Sheet3!$R57))</f>
        <v>418.32749999999999</v>
      </c>
      <c r="G57">
        <f ca="1">($O57+F$1*$P57+Sheet2!$I$26*(Sheet3!$Q57+Sheet3!F$1*Sheet3!$R57))</f>
        <v>472.12</v>
      </c>
      <c r="H57">
        <f ca="1">($O57+G$1*$P57+Sheet2!$I$26*(Sheet3!$Q57+Sheet3!G$1*Sheet3!$R57))</f>
        <v>525.91249999999991</v>
      </c>
      <c r="J57" t="str">
        <f>Sheet2!A26</f>
        <v>Behemoth</v>
      </c>
      <c r="K57">
        <v>35</v>
      </c>
      <c r="L57">
        <v>6</v>
      </c>
      <c r="M57">
        <v>8</v>
      </c>
      <c r="N57">
        <v>0</v>
      </c>
      <c r="O57">
        <v>65</v>
      </c>
      <c r="P57">
        <v>25</v>
      </c>
      <c r="Q57">
        <v>1</v>
      </c>
      <c r="R57">
        <v>0.15</v>
      </c>
    </row>
    <row r="58" spans="1:22">
      <c r="A58" t="s">
        <v>88</v>
      </c>
      <c r="C58">
        <f ca="1">($O58+B$1*$P58+Sheet2!$I$17*(Sheet3!$Q58+Sheet3!B$1*Sheet3!$R58))*4*Sheet2!$T17</f>
        <v>286.74</v>
      </c>
      <c r="D58">
        <f ca="1">($O58+C$1*$P58+Sheet2!$I$17*(Sheet3!$Q58+Sheet3!C$1*Sheet3!$R58))*4*Sheet2!$T17</f>
        <v>387.64599999999996</v>
      </c>
      <c r="E58">
        <f ca="1">($O58+D$1*$P58+Sheet2!$I$17*(Sheet3!$Q58+Sheet3!D$1*Sheet3!$R58))*4*Sheet2!$T17</f>
        <v>488.55199999999996</v>
      </c>
      <c r="F58">
        <f ca="1">($O58+E$1*$P58+Sheet2!$I$17*(Sheet3!$Q58+Sheet3!E$1*Sheet3!$R58))*4*Sheet2!$T17</f>
        <v>589.45799999999997</v>
      </c>
      <c r="G58">
        <f ca="1">($O58+F$1*$P58+Sheet2!$I$17*(Sheet3!$Q58+Sheet3!F$1*Sheet3!$R58))*4*Sheet2!$T17</f>
        <v>690.36400000000003</v>
      </c>
      <c r="H58">
        <f ca="1">($O58+G$1*$P58+Sheet2!$I$17*(Sheet3!$Q58+Sheet3!G$1*Sheet3!$R58))*4*Sheet2!$T17</f>
        <v>791.27</v>
      </c>
      <c r="J58" t="str">
        <f>Sheet2!A17</f>
        <v>Emberwraith</v>
      </c>
      <c r="K58">
        <v>45</v>
      </c>
      <c r="L58">
        <v>6</v>
      </c>
      <c r="M58">
        <v>14</v>
      </c>
      <c r="N58">
        <v>0</v>
      </c>
      <c r="O58">
        <v>15</v>
      </c>
      <c r="P58">
        <v>12</v>
      </c>
      <c r="Q58">
        <v>0.3</v>
      </c>
      <c r="R58">
        <v>7.0000000000000007E-2</v>
      </c>
    </row>
    <row r="59" spans="1:22">
      <c r="A59" t="s">
        <v>90</v>
      </c>
      <c r="C59">
        <f ca="1">($O59+B$1*$P59+Sheet2!$K$27*(Sheet3!$Q59+Sheet3!B$1*Sheet3!$R59))*Sheet2!$T27</f>
        <v>541.13800000000003</v>
      </c>
      <c r="D59">
        <f ca="1">($O59+C$1*$P59+Sheet2!$K$27*(Sheet3!$Q59+Sheet3!C$1*Sheet3!$R59))*Sheet2!$T27</f>
        <v>587.34260000000006</v>
      </c>
      <c r="E59">
        <f ca="1">($O59+D$1*$P59+Sheet2!$K$27*(Sheet3!$Q59+Sheet3!D$1*Sheet3!$R59))*Sheet2!$T27</f>
        <v>633.54719999999998</v>
      </c>
      <c r="F59">
        <f ca="1">($O59+E$1*$P59+Sheet2!$K$27*(Sheet3!$Q59+Sheet3!E$1*Sheet3!$R59))*Sheet2!$T27</f>
        <v>679.7518</v>
      </c>
      <c r="G59">
        <f ca="1">($O59+F$1*$P59+Sheet2!$K$27*(Sheet3!$Q59+Sheet3!F$1*Sheet3!$R59))*Sheet2!$T27</f>
        <v>725.95640000000003</v>
      </c>
      <c r="H59">
        <f ca="1">($O59+G$1*$P59+Sheet2!$K$27*(Sheet3!$Q59+Sheet3!G$1*Sheet3!$R59))*Sheet2!$T27</f>
        <v>772.16100000000006</v>
      </c>
      <c r="J59" t="str">
        <f>Sheet2!A27</f>
        <v>Incarnation</v>
      </c>
      <c r="K59">
        <v>55</v>
      </c>
      <c r="L59">
        <v>6</v>
      </c>
      <c r="M59">
        <v>27</v>
      </c>
      <c r="N59">
        <v>-3</v>
      </c>
      <c r="O59">
        <v>100</v>
      </c>
      <c r="P59">
        <v>25</v>
      </c>
      <c r="Q59">
        <v>1.8</v>
      </c>
      <c r="R59">
        <v>0.06</v>
      </c>
    </row>
    <row r="60" spans="1:22">
      <c r="A60" t="s">
        <v>92</v>
      </c>
      <c r="C60">
        <f ca="1">($O60+B$1*$P60+Sheet2!$I$28*(Sheet3!$Q60+Sheet3!B$1*Sheet3!$R60))</f>
        <v>191.45000000000002</v>
      </c>
      <c r="D60">
        <f ca="1">($O60+C$1*$P60+Sheet2!$I$28*(Sheet3!$Q60+Sheet3!C$1*Sheet3!$R60))</f>
        <v>264.26499999999999</v>
      </c>
      <c r="E60">
        <f ca="1">($O60+D$1*$P60+Sheet2!$I$28*(Sheet3!$Q60+Sheet3!D$1*Sheet3!$R60))</f>
        <v>337.08000000000004</v>
      </c>
      <c r="F60">
        <f ca="1">($O60+E$1*$P60+Sheet2!$I$28*(Sheet3!$Q60+Sheet3!E$1*Sheet3!$R60))</f>
        <v>409.89500000000004</v>
      </c>
      <c r="G60">
        <f ca="1">($O60+F$1*$P60+Sheet2!$I$28*(Sheet3!$Q60+Sheet3!F$1*Sheet3!$R60))</f>
        <v>482.71000000000004</v>
      </c>
      <c r="H60">
        <f ca="1">($O60+G$1*$P60+Sheet2!$I$28*(Sheet3!$Q60+Sheet3!G$1*Sheet3!$R60))</f>
        <v>555.52500000000009</v>
      </c>
      <c r="J60" t="str">
        <f>Sheet2!A28</f>
        <v>Sorrow Liege</v>
      </c>
      <c r="K60">
        <v>45</v>
      </c>
      <c r="L60">
        <v>12</v>
      </c>
      <c r="M60">
        <v>8</v>
      </c>
      <c r="N60">
        <v>0</v>
      </c>
      <c r="O60">
        <v>20</v>
      </c>
      <c r="P60">
        <v>29</v>
      </c>
      <c r="Q60">
        <v>0.9</v>
      </c>
      <c r="R60">
        <v>0.23</v>
      </c>
    </row>
    <row r="61" spans="1:22">
      <c r="A61" t="s">
        <v>93</v>
      </c>
      <c r="C61">
        <f ca="1">($O61+B$1*$P61+Sheet2!$I$9*(Sheet3!$Q61+Sheet3!B$1*Sheet3!$R61))</f>
        <v>152.95999999999998</v>
      </c>
      <c r="D61">
        <f ca="1">($O61+C$1*$P61+Sheet2!$I$9*(Sheet3!$Q61+Sheet3!C$1*Sheet3!$R61))</f>
        <v>192.14</v>
      </c>
      <c r="E61">
        <f ca="1">($O61+D$1*$P61+Sheet2!$I$9*(Sheet3!$Q61+Sheet3!D$1*Sheet3!$R61))</f>
        <v>231.32</v>
      </c>
      <c r="F61">
        <f ca="1">($O61+E$1*$P61+Sheet2!$I$9*(Sheet3!$Q61+Sheet3!E$1*Sheet3!$R61))</f>
        <v>270.5</v>
      </c>
      <c r="G61">
        <f ca="1">($O61+F$1*$P61+Sheet2!$I$9*(Sheet3!$Q61+Sheet3!F$1*Sheet3!$R61))</f>
        <v>309.67999999999995</v>
      </c>
      <c r="H61">
        <f ca="1">($O61+G$1*$P61+Sheet2!$I$9*(Sheet3!$Q61+Sheet3!G$1*Sheet3!$R61))</f>
        <v>348.86</v>
      </c>
      <c r="J61" t="str">
        <f>Sheet2!A9</f>
        <v>Glacial Tyrant</v>
      </c>
      <c r="K61">
        <v>35</v>
      </c>
      <c r="L61">
        <v>6</v>
      </c>
      <c r="M61">
        <v>6</v>
      </c>
      <c r="N61">
        <v>0</v>
      </c>
      <c r="O61">
        <v>40</v>
      </c>
      <c r="P61">
        <v>18</v>
      </c>
      <c r="Q61">
        <v>0.8</v>
      </c>
      <c r="R61">
        <v>0.15</v>
      </c>
    </row>
    <row r="62" spans="1:22">
      <c r="A62" t="s">
        <v>95</v>
      </c>
      <c r="C62">
        <f ca="1">($O62+B$1*$P62+Sheet2!$I$39*(Sheet3!$Q62+Sheet3!B$1*Sheet3!$R62))</f>
        <v>136.55000000000001</v>
      </c>
      <c r="D62">
        <f ca="1">($O62+C$1*$P62+Sheet2!$I$39*(Sheet3!$Q62+Sheet3!C$1*Sheet3!$R62))</f>
        <v>181.86</v>
      </c>
      <c r="E62">
        <f ca="1">($O62+D$1*$P62+Sheet2!$I$39*(Sheet3!$Q62+Sheet3!D$1*Sheet3!$R62))</f>
        <v>227.17</v>
      </c>
      <c r="F62">
        <f ca="1">($O62+E$1*$P62+Sheet2!$I$39*(Sheet3!$Q62+Sheet3!E$1*Sheet3!$R62))</f>
        <v>272.48</v>
      </c>
      <c r="G62">
        <f ca="1">($O62+F$1*$P62+Sheet2!$I$39*(Sheet3!$Q62+Sheet3!F$1*Sheet3!$R62))</f>
        <v>317.78999999999996</v>
      </c>
      <c r="H62">
        <f ca="1">($O62+G$1*$P62+Sheet2!$I$39*(Sheet3!$Q62+Sheet3!G$1*Sheet3!$R62))</f>
        <v>363.1</v>
      </c>
      <c r="J62" t="str">
        <f>Sheet2!A39</f>
        <v>Crimson Squall</v>
      </c>
      <c r="K62">
        <v>90</v>
      </c>
      <c r="L62">
        <v>17</v>
      </c>
      <c r="M62">
        <v>8</v>
      </c>
      <c r="N62">
        <v>0</v>
      </c>
      <c r="O62">
        <v>55</v>
      </c>
      <c r="P62">
        <v>29</v>
      </c>
      <c r="Q62">
        <v>1</v>
      </c>
      <c r="R62">
        <v>0.2</v>
      </c>
    </row>
    <row r="63" spans="1:22">
      <c r="A63" t="s">
        <v>96</v>
      </c>
      <c r="C63">
        <f ca="1">($O63+B$1*$P63+Sheet2!$J$39*(Sheet3!$Q63+Sheet3!B$1*Sheet3!$R63))</f>
        <v>162.58500000000001</v>
      </c>
      <c r="D63">
        <f ca="1">($O63+C$1*$P63+Sheet2!$J$39*(Sheet3!$Q63+Sheet3!C$1*Sheet3!$R63))</f>
        <v>203.13650000000001</v>
      </c>
      <c r="E63">
        <f ca="1">($O63+D$1*$P63+Sheet2!$J$39*(Sheet3!$Q63+Sheet3!D$1*Sheet3!$R63))</f>
        <v>243.68800000000002</v>
      </c>
      <c r="F63">
        <f ca="1">($O63+E$1*$P63+Sheet2!$J$39*(Sheet3!$Q63+Sheet3!E$1*Sheet3!$R63))</f>
        <v>284.23950000000002</v>
      </c>
      <c r="G63">
        <f ca="1">($O63+F$1*$P63+Sheet2!$J$39*(Sheet3!$Q63+Sheet3!F$1*Sheet3!$R63))</f>
        <v>324.791</v>
      </c>
      <c r="H63">
        <f ca="1">($O63+G$1*$P63+Sheet2!$J$39*(Sheet3!$Q63+Sheet3!G$1*Sheet3!$R63))</f>
        <v>365.34250000000003</v>
      </c>
      <c r="J63" t="str">
        <f>Sheet2!A39</f>
        <v>Crimson Squall</v>
      </c>
      <c r="K63">
        <v>90</v>
      </c>
      <c r="L63">
        <v>17</v>
      </c>
      <c r="M63">
        <v>8</v>
      </c>
      <c r="N63">
        <v>0</v>
      </c>
      <c r="O63">
        <v>25</v>
      </c>
      <c r="P63">
        <v>15</v>
      </c>
      <c r="Q63">
        <v>0.7</v>
      </c>
      <c r="R63">
        <v>0.13</v>
      </c>
    </row>
    <row r="64" spans="1:22">
      <c r="A64" t="s">
        <v>97</v>
      </c>
      <c r="C64">
        <f ca="1">($O64+B$1*$P64+Sheet2!$I$39*(Sheet3!$Q64+Sheet3!B$1*Sheet3!$R64))+($S64+B$1*$T64+Sheet2!$I$39*(Sheet3!$U64+Sheet3!B$1*Sheet3!$V64))*0.75</f>
        <v>118.58875</v>
      </c>
      <c r="D64">
        <f ca="1">($O64+C$1*$P64+Sheet2!$I$39*(Sheet3!$Q64+Sheet3!C$1*Sheet3!$R64))+($S64+C$1*$T64+Sheet2!$I$39*(Sheet3!$U64+Sheet3!C$1*Sheet3!$V64))*0.75</f>
        <v>161.9375</v>
      </c>
      <c r="E64">
        <f ca="1">($O64+D$1*$P64+Sheet2!$I$39*(Sheet3!$Q64+Sheet3!D$1*Sheet3!$R64))+($S64+D$1*$T64+Sheet2!$I$39*(Sheet3!$U64+Sheet3!D$1*Sheet3!$V64))*0.75</f>
        <v>205.28625</v>
      </c>
      <c r="F64">
        <f ca="1">($O64+E$1*$P64+Sheet2!$I$39*(Sheet3!$Q64+Sheet3!E$1*Sheet3!$R64))+($S64+E$1*$T64+Sheet2!$I$39*(Sheet3!$U64+Sheet3!E$1*Sheet3!$V64))*0.75</f>
        <v>248.63499999999999</v>
      </c>
      <c r="G64">
        <f ca="1">($O64+F$1*$P64+Sheet2!$I$39*(Sheet3!$Q64+Sheet3!F$1*Sheet3!$R64))+($S64+F$1*$T64+Sheet2!$I$39*(Sheet3!$U64+Sheet3!F$1*Sheet3!$V64))*0.75</f>
        <v>291.98374999999999</v>
      </c>
      <c r="H64">
        <f ca="1">($O64+G$1*$P64+Sheet2!$I$39*(Sheet3!$Q64+Sheet3!G$1*Sheet3!$R64))+($S64+G$1*$T64+Sheet2!$I$39*(Sheet3!$U64+Sheet3!G$1*Sheet3!$V64))*0.75</f>
        <v>335.33249999999998</v>
      </c>
      <c r="J64" t="str">
        <f>Sheet2!A39</f>
        <v>Crimson Squall</v>
      </c>
      <c r="K64">
        <v>90</v>
      </c>
      <c r="L64">
        <v>17</v>
      </c>
      <c r="M64">
        <v>8</v>
      </c>
      <c r="N64">
        <v>0</v>
      </c>
      <c r="O64">
        <v>20</v>
      </c>
      <c r="P64">
        <v>10</v>
      </c>
      <c r="Q64">
        <v>0.5</v>
      </c>
      <c r="R64">
        <v>0.15</v>
      </c>
      <c r="S64">
        <v>20</v>
      </c>
      <c r="T64">
        <v>20</v>
      </c>
      <c r="U64">
        <v>0.7</v>
      </c>
      <c r="V64">
        <v>0.1</v>
      </c>
    </row>
    <row r="65" spans="1:18">
      <c r="A65" t="s">
        <v>141</v>
      </c>
      <c r="C65">
        <f ca="1">($O65+B$1*$P65+Sheet2!$J$32*(Sheet3!$Q65+Sheet3!B$1*Sheet3!$R65))</f>
        <v>567.22</v>
      </c>
      <c r="D65">
        <f ca="1">($O65+C$1*$P65+Sheet2!$J$32*(Sheet3!$Q65+Sheet3!C$1*Sheet3!$R65))</f>
        <v>789.88</v>
      </c>
      <c r="E65">
        <f ca="1">($O65+D$1*$P65+Sheet2!$J$32*(Sheet3!$Q65+Sheet3!D$1*Sheet3!$R65))</f>
        <v>1012.54</v>
      </c>
      <c r="F65">
        <f ca="1">($O65+E$1*$P65+Sheet2!$J$32*(Sheet3!$Q65+Sheet3!E$1*Sheet3!$R65))</f>
        <v>1235.1999999999998</v>
      </c>
      <c r="G65">
        <f ca="1">($O65+F$1*$P65+Sheet2!$J$32*(Sheet3!$Q65+Sheet3!F$1*Sheet3!$R65))</f>
        <v>1457.86</v>
      </c>
      <c r="H65">
        <f ca="1">($O65+G$1*$P65+Sheet2!$J$32*(Sheet3!$Q65+Sheet3!G$1*Sheet3!$R65))</f>
        <v>1680.5200000000002</v>
      </c>
      <c r="J65" t="str">
        <f>Sheet2!A32</f>
        <v>Infiltrator</v>
      </c>
      <c r="K65">
        <v>40</v>
      </c>
      <c r="L65">
        <v>18</v>
      </c>
      <c r="M65">
        <v>11</v>
      </c>
      <c r="N65">
        <v>0</v>
      </c>
      <c r="O65">
        <v>180</v>
      </c>
      <c r="P65">
        <v>80</v>
      </c>
      <c r="Q65">
        <v>1.9</v>
      </c>
      <c r="R65">
        <v>0.7</v>
      </c>
    </row>
    <row r="66" spans="1:18">
      <c r="A66" t="s">
        <v>145</v>
      </c>
      <c r="C66">
        <f ca="1">($O66+B$1*$P66+Sheet2!$J$34*(Sheet3!$Q66+Sheet3!B$1*Sheet3!$R66))</f>
        <v>44.344999999999999</v>
      </c>
      <c r="D66">
        <f ca="1">($O66+C$1*$P66+Sheet2!$J$34*(Sheet3!$Q66+Sheet3!C$1*Sheet3!$R66))</f>
        <v>75.402500000000003</v>
      </c>
      <c r="E66">
        <f ca="1">($O66+D$1*$P66+Sheet2!$J$34*(Sheet3!$Q66+Sheet3!D$1*Sheet3!$R66))</f>
        <v>106.46000000000001</v>
      </c>
      <c r="F66">
        <f ca="1">($O66+E$1*$P66+Sheet2!$J$34*(Sheet3!$Q66+Sheet3!E$1*Sheet3!$R66))</f>
        <v>137.51750000000001</v>
      </c>
      <c r="G66">
        <f ca="1">($O66+F$1*$P66+Sheet2!$J$34*(Sheet3!$Q66+Sheet3!F$1*Sheet3!$R66))</f>
        <v>168.57499999999999</v>
      </c>
      <c r="H66">
        <f ca="1">($O66+G$1*$P66+Sheet2!$J$34*(Sheet3!$Q66+Sheet3!G$1*Sheet3!$R66))</f>
        <v>199.63249999999999</v>
      </c>
      <c r="J66" t="str">
        <f>Sheet2!A34</f>
        <v>Arcane Mistress</v>
      </c>
      <c r="K66">
        <v>20</v>
      </c>
      <c r="L66">
        <v>3</v>
      </c>
      <c r="M66">
        <v>8</v>
      </c>
      <c r="N66">
        <v>0</v>
      </c>
      <c r="O66">
        <v>20</v>
      </c>
      <c r="P66">
        <v>27</v>
      </c>
      <c r="Q66">
        <v>0.3</v>
      </c>
      <c r="R66">
        <v>0.05</v>
      </c>
    </row>
    <row r="67" spans="1:18">
      <c r="A67" t="s">
        <v>144</v>
      </c>
      <c r="C67">
        <f ca="1">($O67+B$1*$P67+Sheet2!$K$34*(Sheet3!$Q67+Sheet3!B$1*Sheet3!$R67))*6 * 1.67</f>
        <v>86.182020000000009</v>
      </c>
      <c r="D67">
        <f ca="1">($O67+C$1*$P67+Sheet2!$K$34*(Sheet3!$Q67+Sheet3!C$1*Sheet3!$R67))*6 * 1.67</f>
        <v>152.32404000000002</v>
      </c>
      <c r="E67">
        <f ca="1">($O67+D$1*$P67+Sheet2!$K$34*(Sheet3!$Q67+Sheet3!D$1*Sheet3!$R67))*6 * 1.67</f>
        <v>218.46606</v>
      </c>
      <c r="F67">
        <f ca="1">($O67+E$1*$P67+Sheet2!$K$34*(Sheet3!$Q67+Sheet3!E$1*Sheet3!$R67))*6 * 1.67</f>
        <v>284.60808000000003</v>
      </c>
      <c r="G67">
        <f ca="1">($O67+F$1*$P67+Sheet2!$K$34*(Sheet3!$Q67+Sheet3!F$1*Sheet3!$R67))*6 * 1.67</f>
        <v>350.75010000000003</v>
      </c>
      <c r="H67">
        <f ca="1">($O67+G$1*$P67+Sheet2!$K$34*(Sheet3!$Q67+Sheet3!G$1*Sheet3!$R67))*6 * 1.67</f>
        <v>416.89212000000003</v>
      </c>
      <c r="J67" t="str">
        <f>Sheet2!A34</f>
        <v>Arcane Mistress</v>
      </c>
      <c r="K67">
        <v>70</v>
      </c>
      <c r="L67">
        <v>30</v>
      </c>
      <c r="M67">
        <v>15</v>
      </c>
      <c r="N67">
        <v>0</v>
      </c>
      <c r="O67">
        <v>5</v>
      </c>
      <c r="P67">
        <v>3</v>
      </c>
      <c r="Q67">
        <v>0.02</v>
      </c>
      <c r="R67">
        <v>0.02</v>
      </c>
    </row>
    <row r="68" spans="1:18">
      <c r="A68" t="s">
        <v>147</v>
      </c>
      <c r="C68">
        <f ca="1">($O68+B$1*$P68+Sheet2!$J$36*(Sheet3!$Q68+Sheet3!B$1*Sheet3!$R68))*2.5</f>
        <v>413.79999999999995</v>
      </c>
      <c r="D68">
        <f ca="1">($O68+C$1*$P68+Sheet2!$J$36*(Sheet3!$Q68+Sheet3!C$1*Sheet3!$R68))*2.5</f>
        <v>471.2</v>
      </c>
      <c r="E68">
        <f ca="1">($O68+D$1*$P68+Sheet2!$J$36*(Sheet3!$Q68+Sheet3!D$1*Sheet3!$R68))*2.5</f>
        <v>528.6</v>
      </c>
      <c r="F68">
        <f ca="1">($O68+E$1*$P68+Sheet2!$J$36*(Sheet3!$Q68+Sheet3!E$1*Sheet3!$R68))*2.5</f>
        <v>586</v>
      </c>
      <c r="G68">
        <f ca="1">($O68+F$1*$P68+Sheet2!$J$36*(Sheet3!$Q68+Sheet3!F$1*Sheet3!$R68))*2.5</f>
        <v>643.40000000000009</v>
      </c>
      <c r="H68">
        <f ca="1">($O68+G$1*$P68+Sheet2!$J$36*(Sheet3!$Q68+Sheet3!G$1*Sheet3!$R68))*2.5</f>
        <v>700.8</v>
      </c>
      <c r="J68" t="str">
        <f>Sheet2!A35</f>
        <v>Grim Hag</v>
      </c>
      <c r="K68">
        <v>60</v>
      </c>
      <c r="L68">
        <v>7</v>
      </c>
      <c r="M68">
        <v>30</v>
      </c>
      <c r="N68">
        <v>0</v>
      </c>
      <c r="O68">
        <v>70</v>
      </c>
      <c r="P68">
        <v>15</v>
      </c>
      <c r="Q68">
        <v>1.2</v>
      </c>
      <c r="R68">
        <v>0.1</v>
      </c>
    </row>
    <row r="69" spans="1:18">
      <c r="A69" t="s">
        <v>148</v>
      </c>
      <c r="C69">
        <f ca="1">($O69+B$1*$P69+Sheet2!$K$36*(Sheet3!$Q69+Sheet3!B$1*Sheet3!$R69))</f>
        <v>112.9</v>
      </c>
      <c r="D69">
        <f ca="1">($O69+C$1*$P69+Sheet2!$K$36*(Sheet3!$Q69+Sheet3!C$1*Sheet3!$R69))</f>
        <v>153.82</v>
      </c>
      <c r="E69">
        <f ca="1">($O69+D$1*$P69+Sheet2!$K$36*(Sheet3!$Q69+Sheet3!D$1*Sheet3!$R69))</f>
        <v>194.74</v>
      </c>
      <c r="F69">
        <f ca="1">($O69+E$1*$P69+Sheet2!$K$36*(Sheet3!$Q69+Sheet3!E$1*Sheet3!$R69))</f>
        <v>235.66</v>
      </c>
      <c r="G69">
        <f ca="1">($O69+F$1*$P69+Sheet2!$K$36*(Sheet3!$Q69+Sheet3!F$1*Sheet3!$R69))</f>
        <v>276.58000000000004</v>
      </c>
      <c r="H69">
        <f ca="1">($O69+G$1*$P69+Sheet2!$K$36*(Sheet3!$Q69+Sheet3!G$1*Sheet3!$R69))</f>
        <v>317.5</v>
      </c>
      <c r="J69" t="str">
        <f>Sheet2!A36</f>
        <v>Putrid Eidolon</v>
      </c>
      <c r="K69">
        <v>60</v>
      </c>
      <c r="L69">
        <v>16</v>
      </c>
      <c r="M69">
        <v>22</v>
      </c>
      <c r="N69">
        <v>0</v>
      </c>
      <c r="O69">
        <v>40</v>
      </c>
      <c r="P69">
        <v>15</v>
      </c>
      <c r="Q69">
        <v>0.45</v>
      </c>
      <c r="R69">
        <v>0.16</v>
      </c>
    </row>
    <row r="70" spans="1:18">
      <c r="A70" t="s">
        <v>98</v>
      </c>
      <c r="C70">
        <f ca="1">($O70+B$1*$P70+Sheet2!$I$19*(Sheet3!$Q70+Sheet3!B$1*Sheet3!$R70))</f>
        <v>208.7</v>
      </c>
      <c r="D70">
        <f ca="1">($O70+C$1*$P70+Sheet2!$I$19*(Sheet3!$Q70+Sheet3!C$1*Sheet3!$R70))</f>
        <v>260.43999999999994</v>
      </c>
      <c r="E70">
        <f ca="1">($O70+D$1*$P70+Sheet2!$I$19*(Sheet3!$Q70+Sheet3!D$1*Sheet3!$R70))</f>
        <v>312.17999999999995</v>
      </c>
      <c r="F70">
        <f ca="1">($O70+E$1*$P70+Sheet2!$I$19*(Sheet3!$Q70+Sheet3!E$1*Sheet3!$R70))</f>
        <v>363.92</v>
      </c>
      <c r="G70">
        <f ca="1">($O70+F$1*$P70+Sheet2!$I$19*(Sheet3!$Q70+Sheet3!F$1*Sheet3!$R70))</f>
        <v>415.65999999999997</v>
      </c>
      <c r="H70">
        <f ca="1">($O70+G$1*$P70+Sheet2!$I$19*(Sheet3!$Q70+Sheet3!G$1*Sheet3!$R70))</f>
        <v>467.4</v>
      </c>
      <c r="J70" t="str">
        <f>Sheet2!A19</f>
        <v>Blackguard</v>
      </c>
      <c r="K70">
        <v>60</v>
      </c>
      <c r="L70">
        <v>9</v>
      </c>
      <c r="M70">
        <v>18</v>
      </c>
      <c r="N70">
        <v>0</v>
      </c>
      <c r="O70">
        <v>25</v>
      </c>
      <c r="P70">
        <v>15</v>
      </c>
      <c r="Q70">
        <v>1</v>
      </c>
      <c r="R70">
        <v>0.2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J33" sqref="J33"/>
    </sheetView>
  </sheetViews>
  <sheetFormatPr defaultRowHeight="15"/>
  <sheetData>
    <row r="1" spans="1:8">
      <c r="B1" t="s">
        <v>5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</row>
    <row r="2" spans="1:8">
      <c r="A2">
        <v>5</v>
      </c>
      <c r="B2" s="1">
        <f>Sheet2!$F$5+(A2-1)*Sheet2!$G$5+Sheet1!$B$6</f>
        <v>26.8</v>
      </c>
      <c r="C2">
        <f>Sheet3!$O$8+(Sheet4!C$1-1)*Sheet3!$P$8+$B2*(Sheet3!$Q$8+(Sheet4!C$1-1)*Sheet3!$R$8)</f>
        <v>176.8</v>
      </c>
      <c r="D2">
        <f>Sheet3!$O$8+(Sheet4!D$1-1)*Sheet3!$P$8+$B2*(Sheet3!$Q$8+(Sheet4!D$1-1)*Sheet3!$R$8)</f>
        <v>312.52</v>
      </c>
      <c r="E2">
        <f>Sheet3!$O$8+(Sheet4!E$1-1)*Sheet3!$P$8+$B2*(Sheet3!$Q$8+(Sheet4!E$1-1)*Sheet3!$R$8)</f>
        <v>448.24</v>
      </c>
      <c r="F2">
        <f>Sheet3!$O$8+(Sheet4!F$1-1)*Sheet3!$P$8+$B2*(Sheet3!$Q$8+(Sheet4!F$1-1)*Sheet3!$R$8)</f>
        <v>583.96</v>
      </c>
      <c r="G2">
        <f>Sheet3!$O$8+(Sheet4!G$1-1)*Sheet3!$P$8+$B2*(Sheet3!$Q$8+(Sheet4!G$1-1)*Sheet3!$R$8)</f>
        <v>719.68000000000006</v>
      </c>
      <c r="H2">
        <f>Sheet3!$O$8+(Sheet4!H$1-1)*Sheet3!$P$8+$B2*(Sheet3!$Q$8+(Sheet4!H$1-1)*Sheet3!$R$8)</f>
        <v>855.4</v>
      </c>
    </row>
    <row r="3" spans="1:8">
      <c r="A3">
        <v>10</v>
      </c>
      <c r="B3" s="1">
        <f>Sheet2!$F$5+(A3-1)*Sheet2!$G$5+Sheet1!$B$6</f>
        <v>37.799999999999997</v>
      </c>
      <c r="C3">
        <f>Sheet3!$O$8+(Sheet4!C$1-1)*Sheet3!$P$8+$B3*(Sheet3!$Q$8+(Sheet4!C$1-1)*Sheet3!$R$8)</f>
        <v>187.8</v>
      </c>
      <c r="D3">
        <f>Sheet3!$O$8+(Sheet4!D$1-1)*Sheet3!$P$8+$B3*(Sheet3!$Q$8+(Sheet4!D$1-1)*Sheet3!$R$8)</f>
        <v>327.92</v>
      </c>
      <c r="E3">
        <f>Sheet3!$O$8+(Sheet4!E$1-1)*Sheet3!$P$8+$B3*(Sheet3!$Q$8+(Sheet4!E$1-1)*Sheet3!$R$8)</f>
        <v>468.03999999999996</v>
      </c>
      <c r="F3">
        <f>Sheet3!$O$8+(Sheet4!F$1-1)*Sheet3!$P$8+$B3*(Sheet3!$Q$8+(Sheet4!F$1-1)*Sheet3!$R$8)</f>
        <v>608.16</v>
      </c>
      <c r="G3">
        <f>Sheet3!$O$8+(Sheet4!G$1-1)*Sheet3!$P$8+$B3*(Sheet3!$Q$8+(Sheet4!G$1-1)*Sheet3!$R$8)</f>
        <v>748.28</v>
      </c>
      <c r="H3">
        <f>Sheet3!$O$8+(Sheet4!H$1-1)*Sheet3!$P$8+$B3*(Sheet3!$Q$8+(Sheet4!H$1-1)*Sheet3!$R$8)</f>
        <v>888.4</v>
      </c>
    </row>
    <row r="4" spans="1:8">
      <c r="A4">
        <v>15</v>
      </c>
      <c r="B4" s="1">
        <f>Sheet2!$F$5+(A4-1)*Sheet2!$G$5+Sheet1!$B$6</f>
        <v>48.800000000000004</v>
      </c>
      <c r="C4">
        <f>Sheet3!$O$8+(Sheet4!C$1-1)*Sheet3!$P$8+$B4*(Sheet3!$Q$8+(Sheet4!C$1-1)*Sheet3!$R$8)</f>
        <v>198.8</v>
      </c>
      <c r="D4">
        <f>Sheet3!$O$8+(Sheet4!D$1-1)*Sheet3!$P$8+$B4*(Sheet3!$Q$8+(Sheet4!D$1-1)*Sheet3!$R$8)</f>
        <v>343.32</v>
      </c>
      <c r="E4">
        <f>Sheet3!$O$8+(Sheet4!E$1-1)*Sheet3!$P$8+$B4*(Sheet3!$Q$8+(Sheet4!E$1-1)*Sheet3!$R$8)</f>
        <v>487.84000000000003</v>
      </c>
      <c r="F4">
        <f>Sheet3!$O$8+(Sheet4!F$1-1)*Sheet3!$P$8+$B4*(Sheet3!$Q$8+(Sheet4!F$1-1)*Sheet3!$R$8)</f>
        <v>632.36</v>
      </c>
      <c r="G4">
        <f>Sheet3!$O$8+(Sheet4!G$1-1)*Sheet3!$P$8+$B4*(Sheet3!$Q$8+(Sheet4!G$1-1)*Sheet3!$R$8)</f>
        <v>776.88</v>
      </c>
      <c r="H4">
        <f>Sheet3!$O$8+(Sheet4!H$1-1)*Sheet3!$P$8+$B4*(Sheet3!$Q$8+(Sheet4!H$1-1)*Sheet3!$R$8)</f>
        <v>921.4</v>
      </c>
    </row>
    <row r="5" spans="1:8">
      <c r="A5">
        <v>20</v>
      </c>
      <c r="B5" s="1">
        <f>Sheet2!$F$5+(A5-1)*Sheet2!$G$5+Sheet1!$B$6</f>
        <v>59.800000000000004</v>
      </c>
      <c r="C5">
        <f>Sheet3!$O$8+(Sheet4!C$1-1)*Sheet3!$P$8+$B5*(Sheet3!$Q$8+(Sheet4!C$1-1)*Sheet3!$R$8)</f>
        <v>209.8</v>
      </c>
      <c r="D5">
        <f>Sheet3!$O$8+(Sheet4!D$1-1)*Sheet3!$P$8+$B5*(Sheet3!$Q$8+(Sheet4!D$1-1)*Sheet3!$R$8)</f>
        <v>358.72</v>
      </c>
      <c r="E5">
        <f>Sheet3!$O$8+(Sheet4!E$1-1)*Sheet3!$P$8+$B5*(Sheet3!$Q$8+(Sheet4!E$1-1)*Sheet3!$R$8)</f>
        <v>507.64</v>
      </c>
      <c r="F5">
        <f>Sheet3!$O$8+(Sheet4!F$1-1)*Sheet3!$P$8+$B5*(Sheet3!$Q$8+(Sheet4!F$1-1)*Sheet3!$R$8)</f>
        <v>656.56000000000006</v>
      </c>
      <c r="G5">
        <f>Sheet3!$O$8+(Sheet4!G$1-1)*Sheet3!$P$8+$B5*(Sheet3!$Q$8+(Sheet4!G$1-1)*Sheet3!$R$8)</f>
        <v>805.48</v>
      </c>
      <c r="H5">
        <f>Sheet3!$O$8+(Sheet4!H$1-1)*Sheet3!$P$8+$B5*(Sheet3!$Q$8+(Sheet4!H$1-1)*Sheet3!$R$8)</f>
        <v>954.4</v>
      </c>
    </row>
    <row r="6" spans="1:8">
      <c r="A6">
        <v>25</v>
      </c>
      <c r="B6" s="1">
        <f>Sheet2!$F$5+(A6-1)*Sheet2!$G$5+Sheet1!$B$6</f>
        <v>70.800000000000011</v>
      </c>
      <c r="C6">
        <f>Sheet3!$O$8+(Sheet4!C$1-1)*Sheet3!$P$8+$B6*(Sheet3!$Q$8+(Sheet4!C$1-1)*Sheet3!$R$8)</f>
        <v>220.8</v>
      </c>
      <c r="D6">
        <f>Sheet3!$O$8+(Sheet4!D$1-1)*Sheet3!$P$8+$B6*(Sheet3!$Q$8+(Sheet4!D$1-1)*Sheet3!$R$8)</f>
        <v>374.12</v>
      </c>
      <c r="E6">
        <f>Sheet3!$O$8+(Sheet4!E$1-1)*Sheet3!$P$8+$B6*(Sheet3!$Q$8+(Sheet4!E$1-1)*Sheet3!$R$8)</f>
        <v>527.44000000000005</v>
      </c>
      <c r="F6">
        <f>Sheet3!$O$8+(Sheet4!F$1-1)*Sheet3!$P$8+$B6*(Sheet3!$Q$8+(Sheet4!F$1-1)*Sheet3!$R$8)</f>
        <v>680.76</v>
      </c>
      <c r="G6">
        <f>Sheet3!$O$8+(Sheet4!G$1-1)*Sheet3!$P$8+$B6*(Sheet3!$Q$8+(Sheet4!G$1-1)*Sheet3!$R$8)</f>
        <v>834.08</v>
      </c>
      <c r="H6">
        <f>Sheet3!$O$8+(Sheet4!H$1-1)*Sheet3!$P$8+$B6*(Sheet3!$Q$8+(Sheet4!H$1-1)*Sheet3!$R$8)</f>
        <v>987.40000000000009</v>
      </c>
    </row>
    <row r="7" spans="1:8">
      <c r="A7">
        <v>30</v>
      </c>
      <c r="B7" s="1">
        <f>Sheet2!$F$5+(A7-1)*Sheet2!$G$5+Sheet1!$B$6</f>
        <v>81.800000000000011</v>
      </c>
      <c r="C7">
        <f>Sheet3!$O$8+(Sheet4!C$1-1)*Sheet3!$P$8+$B7*(Sheet3!$Q$8+(Sheet4!C$1-1)*Sheet3!$R$8)</f>
        <v>231.8</v>
      </c>
      <c r="D7">
        <f>Sheet3!$O$8+(Sheet4!D$1-1)*Sheet3!$P$8+$B7*(Sheet3!$Q$8+(Sheet4!D$1-1)*Sheet3!$R$8)</f>
        <v>389.52</v>
      </c>
      <c r="E7">
        <f>Sheet3!$O$8+(Sheet4!E$1-1)*Sheet3!$P$8+$B7*(Sheet3!$Q$8+(Sheet4!E$1-1)*Sheet3!$R$8)</f>
        <v>547.24</v>
      </c>
      <c r="F7">
        <f>Sheet3!$O$8+(Sheet4!F$1-1)*Sheet3!$P$8+$B7*(Sheet3!$Q$8+(Sheet4!F$1-1)*Sheet3!$R$8)</f>
        <v>704.96</v>
      </c>
      <c r="G7">
        <f>Sheet3!$O$8+(Sheet4!G$1-1)*Sheet3!$P$8+$B7*(Sheet3!$Q$8+(Sheet4!G$1-1)*Sheet3!$R$8)</f>
        <v>862.68000000000006</v>
      </c>
      <c r="H7">
        <f>Sheet3!$O$8+(Sheet4!H$1-1)*Sheet3!$P$8+$B7*(Sheet3!$Q$8+(Sheet4!H$1-1)*Sheet3!$R$8)</f>
        <v>1020.4000000000001</v>
      </c>
    </row>
    <row r="8" spans="1:8">
      <c r="A8">
        <v>35</v>
      </c>
      <c r="B8" s="1">
        <f>Sheet2!$F$5+(A8-1)*Sheet2!$G$5+Sheet1!$B$6</f>
        <v>92.800000000000011</v>
      </c>
      <c r="C8">
        <f>Sheet3!$O$8+(Sheet4!C$1-1)*Sheet3!$P$8+$B8*(Sheet3!$Q$8+(Sheet4!C$1-1)*Sheet3!$R$8)</f>
        <v>242.8</v>
      </c>
      <c r="D8">
        <f>Sheet3!$O$8+(Sheet4!D$1-1)*Sheet3!$P$8+$B8*(Sheet3!$Q$8+(Sheet4!D$1-1)*Sheet3!$R$8)</f>
        <v>404.92</v>
      </c>
      <c r="E8">
        <f>Sheet3!$O$8+(Sheet4!E$1-1)*Sheet3!$P$8+$B8*(Sheet3!$Q$8+(Sheet4!E$1-1)*Sheet3!$R$8)</f>
        <v>567.04</v>
      </c>
      <c r="F8">
        <f>Sheet3!$O$8+(Sheet4!F$1-1)*Sheet3!$P$8+$B8*(Sheet3!$Q$8+(Sheet4!F$1-1)*Sheet3!$R$8)</f>
        <v>729.16000000000008</v>
      </c>
      <c r="G8">
        <f>Sheet3!$O$8+(Sheet4!G$1-1)*Sheet3!$P$8+$B8*(Sheet3!$Q$8+(Sheet4!G$1-1)*Sheet3!$R$8)</f>
        <v>891.28</v>
      </c>
      <c r="H8">
        <f>Sheet3!$O$8+(Sheet4!H$1-1)*Sheet3!$P$8+$B8*(Sheet3!$Q$8+(Sheet4!H$1-1)*Sheet3!$R$8)</f>
        <v>1053.4000000000001</v>
      </c>
    </row>
    <row r="9" spans="1:8">
      <c r="A9">
        <v>40</v>
      </c>
      <c r="B9" s="1">
        <f>Sheet2!$F$5+(A9-1)*Sheet2!$G$5+Sheet1!$B$6</f>
        <v>103.80000000000001</v>
      </c>
      <c r="C9">
        <f>Sheet3!$O$8+(Sheet4!C$1-1)*Sheet3!$P$8+$B9*(Sheet3!$Q$8+(Sheet4!C$1-1)*Sheet3!$R$8)</f>
        <v>253.8</v>
      </c>
      <c r="D9">
        <f>Sheet3!$O$8+(Sheet4!D$1-1)*Sheet3!$P$8+$B9*(Sheet3!$Q$8+(Sheet4!D$1-1)*Sheet3!$R$8)</f>
        <v>420.32</v>
      </c>
      <c r="E9">
        <f>Sheet3!$O$8+(Sheet4!E$1-1)*Sheet3!$P$8+$B9*(Sheet3!$Q$8+(Sheet4!E$1-1)*Sheet3!$R$8)</f>
        <v>586.84</v>
      </c>
      <c r="F9">
        <f>Sheet3!$O$8+(Sheet4!F$1-1)*Sheet3!$P$8+$B9*(Sheet3!$Q$8+(Sheet4!F$1-1)*Sheet3!$R$8)</f>
        <v>753.36</v>
      </c>
      <c r="G9">
        <f>Sheet3!$O$8+(Sheet4!G$1-1)*Sheet3!$P$8+$B9*(Sheet3!$Q$8+(Sheet4!G$1-1)*Sheet3!$R$8)</f>
        <v>919.88000000000011</v>
      </c>
      <c r="H9">
        <f>Sheet3!$O$8+(Sheet4!H$1-1)*Sheet3!$P$8+$B9*(Sheet3!$Q$8+(Sheet4!H$1-1)*Sheet3!$R$8)</f>
        <v>1086.4000000000001</v>
      </c>
    </row>
    <row r="11" spans="1:8">
      <c r="B11">
        <v>8</v>
      </c>
      <c r="C11">
        <f>$B2*$B$11</f>
        <v>214.4</v>
      </c>
      <c r="D11">
        <f t="shared" ref="D11:H11" si="0">$B2*$B$11</f>
        <v>214.4</v>
      </c>
      <c r="E11">
        <f t="shared" si="0"/>
        <v>214.4</v>
      </c>
      <c r="F11">
        <f t="shared" si="0"/>
        <v>214.4</v>
      </c>
      <c r="G11">
        <f t="shared" si="0"/>
        <v>214.4</v>
      </c>
      <c r="H11">
        <f t="shared" si="0"/>
        <v>214.4</v>
      </c>
    </row>
    <row r="12" spans="1:8">
      <c r="C12">
        <f t="shared" ref="C12:H12" si="1">$B3*$B$11</f>
        <v>302.39999999999998</v>
      </c>
      <c r="D12">
        <f t="shared" si="1"/>
        <v>302.39999999999998</v>
      </c>
      <c r="E12">
        <f t="shared" si="1"/>
        <v>302.39999999999998</v>
      </c>
      <c r="F12">
        <f t="shared" si="1"/>
        <v>302.39999999999998</v>
      </c>
      <c r="G12">
        <f t="shared" si="1"/>
        <v>302.39999999999998</v>
      </c>
      <c r="H12">
        <f t="shared" si="1"/>
        <v>302.39999999999998</v>
      </c>
    </row>
    <row r="13" spans="1:8">
      <c r="C13">
        <f t="shared" ref="C13:H13" si="2">$B4*$B$11</f>
        <v>390.40000000000003</v>
      </c>
      <c r="D13">
        <f t="shared" si="2"/>
        <v>390.40000000000003</v>
      </c>
      <c r="E13">
        <f t="shared" si="2"/>
        <v>390.40000000000003</v>
      </c>
      <c r="F13">
        <f t="shared" si="2"/>
        <v>390.40000000000003</v>
      </c>
      <c r="G13">
        <f t="shared" si="2"/>
        <v>390.40000000000003</v>
      </c>
      <c r="H13">
        <f t="shared" si="2"/>
        <v>390.40000000000003</v>
      </c>
    </row>
    <row r="14" spans="1:8">
      <c r="C14">
        <f t="shared" ref="C14:H14" si="3">$B5*$B$11</f>
        <v>478.40000000000003</v>
      </c>
      <c r="D14">
        <f t="shared" si="3"/>
        <v>478.40000000000003</v>
      </c>
      <c r="E14">
        <f t="shared" si="3"/>
        <v>478.40000000000003</v>
      </c>
      <c r="F14">
        <f t="shared" si="3"/>
        <v>478.40000000000003</v>
      </c>
      <c r="G14">
        <f t="shared" si="3"/>
        <v>478.40000000000003</v>
      </c>
      <c r="H14">
        <f t="shared" si="3"/>
        <v>478.40000000000003</v>
      </c>
    </row>
    <row r="15" spans="1:8">
      <c r="C15">
        <f t="shared" ref="C15:H15" si="4">$B6*$B$11</f>
        <v>566.40000000000009</v>
      </c>
      <c r="D15">
        <f t="shared" si="4"/>
        <v>566.40000000000009</v>
      </c>
      <c r="E15">
        <f t="shared" si="4"/>
        <v>566.40000000000009</v>
      </c>
      <c r="F15">
        <f t="shared" si="4"/>
        <v>566.40000000000009</v>
      </c>
      <c r="G15">
        <f t="shared" si="4"/>
        <v>566.40000000000009</v>
      </c>
      <c r="H15">
        <f t="shared" si="4"/>
        <v>566.40000000000009</v>
      </c>
    </row>
    <row r="16" spans="1:8">
      <c r="C16">
        <f t="shared" ref="C16:H16" si="5">$B7*$B$11</f>
        <v>654.40000000000009</v>
      </c>
      <c r="D16">
        <f t="shared" si="5"/>
        <v>654.40000000000009</v>
      </c>
      <c r="E16">
        <f t="shared" si="5"/>
        <v>654.40000000000009</v>
      </c>
      <c r="F16">
        <f t="shared" si="5"/>
        <v>654.40000000000009</v>
      </c>
      <c r="G16">
        <f t="shared" si="5"/>
        <v>654.40000000000009</v>
      </c>
      <c r="H16">
        <f t="shared" si="5"/>
        <v>654.40000000000009</v>
      </c>
    </row>
    <row r="17" spans="3:8">
      <c r="C17">
        <f t="shared" ref="C17:H17" si="6">$B8*$B$11</f>
        <v>742.40000000000009</v>
      </c>
      <c r="D17">
        <f t="shared" si="6"/>
        <v>742.40000000000009</v>
      </c>
      <c r="E17">
        <f t="shared" si="6"/>
        <v>742.40000000000009</v>
      </c>
      <c r="F17">
        <f t="shared" si="6"/>
        <v>742.40000000000009</v>
      </c>
      <c r="G17">
        <f t="shared" si="6"/>
        <v>742.40000000000009</v>
      </c>
      <c r="H17">
        <f t="shared" si="6"/>
        <v>742.40000000000009</v>
      </c>
    </row>
    <row r="18" spans="3:8">
      <c r="C18">
        <f t="shared" ref="C18:H18" si="7">$B9*$B$11</f>
        <v>830.40000000000009</v>
      </c>
      <c r="D18">
        <f t="shared" si="7"/>
        <v>830.40000000000009</v>
      </c>
      <c r="E18">
        <f t="shared" si="7"/>
        <v>830.40000000000009</v>
      </c>
      <c r="F18">
        <f t="shared" si="7"/>
        <v>830.40000000000009</v>
      </c>
      <c r="G18">
        <f t="shared" si="7"/>
        <v>830.40000000000009</v>
      </c>
      <c r="H18">
        <f t="shared" si="7"/>
        <v>830.40000000000009</v>
      </c>
    </row>
    <row r="20" spans="3:8">
      <c r="C20" s="2">
        <f>C11/C2</f>
        <v>1.2126696832579185</v>
      </c>
      <c r="D20" s="2">
        <f t="shared" ref="D20:H20" si="8">D11/D2</f>
        <v>0.68603609369000385</v>
      </c>
      <c r="E20" s="2">
        <f t="shared" si="8"/>
        <v>0.47831518829198644</v>
      </c>
      <c r="F20" s="2">
        <f t="shared" si="8"/>
        <v>0.36714843482430304</v>
      </c>
      <c r="G20" s="2">
        <f t="shared" si="8"/>
        <v>0.2979101823032459</v>
      </c>
      <c r="H20" s="2">
        <f t="shared" si="8"/>
        <v>0.25064297404722941</v>
      </c>
    </row>
    <row r="21" spans="3:8">
      <c r="C21" s="2">
        <f t="shared" ref="C21:H21" si="9">C12/C3</f>
        <v>1.6102236421725238</v>
      </c>
      <c r="D21" s="2">
        <f t="shared" si="9"/>
        <v>0.92217614052207841</v>
      </c>
      <c r="E21" s="2">
        <f t="shared" si="9"/>
        <v>0.64609862404922658</v>
      </c>
      <c r="F21" s="2">
        <f t="shared" si="9"/>
        <v>0.49723756906077349</v>
      </c>
      <c r="G21" s="2">
        <f t="shared" si="9"/>
        <v>0.4041267974554979</v>
      </c>
      <c r="H21" s="2">
        <f t="shared" si="9"/>
        <v>0.34038721296713192</v>
      </c>
    </row>
    <row r="22" spans="3:8">
      <c r="C22" s="2">
        <f t="shared" ref="C22:H22" si="10">C13/C4</f>
        <v>1.9637826961770624</v>
      </c>
      <c r="D22" s="2">
        <f t="shared" si="10"/>
        <v>1.1371315390888967</v>
      </c>
      <c r="E22" s="2">
        <f t="shared" si="10"/>
        <v>0.80026238110856018</v>
      </c>
      <c r="F22" s="2">
        <f t="shared" si="10"/>
        <v>0.61736985261559874</v>
      </c>
      <c r="G22" s="2">
        <f t="shared" si="10"/>
        <v>0.50252291216146638</v>
      </c>
      <c r="H22" s="2">
        <f t="shared" si="10"/>
        <v>0.42370306056001739</v>
      </c>
    </row>
    <row r="23" spans="3:8">
      <c r="C23" s="2">
        <f t="shared" ref="C23:H23" si="11">C14/C5</f>
        <v>2.2802669208770259</v>
      </c>
      <c r="D23" s="2">
        <f t="shared" si="11"/>
        <v>1.3336306868867083</v>
      </c>
      <c r="E23" s="2">
        <f t="shared" si="11"/>
        <v>0.94240012607359558</v>
      </c>
      <c r="F23" s="2">
        <f t="shared" si="11"/>
        <v>0.72864627756792977</v>
      </c>
      <c r="G23" s="2">
        <f t="shared" si="11"/>
        <v>0.59393156875403486</v>
      </c>
      <c r="H23" s="2">
        <f t="shared" si="11"/>
        <v>0.50125733445096399</v>
      </c>
    </row>
    <row r="24" spans="3:8">
      <c r="C24" s="2">
        <f t="shared" ref="C24:H24" si="12">C15/C6</f>
        <v>2.5652173913043481</v>
      </c>
      <c r="D24" s="2">
        <f t="shared" si="12"/>
        <v>1.5139527424355823</v>
      </c>
      <c r="E24" s="2">
        <f t="shared" si="12"/>
        <v>1.0738662217503414</v>
      </c>
      <c r="F24" s="2">
        <f t="shared" si="12"/>
        <v>0.83201128150890191</v>
      </c>
      <c r="G24" s="2">
        <f t="shared" si="12"/>
        <v>0.67907155188950707</v>
      </c>
      <c r="H24" s="2">
        <f t="shared" si="12"/>
        <v>0.5736277091351023</v>
      </c>
    </row>
    <row r="25" spans="3:8">
      <c r="C25" s="2">
        <f t="shared" ref="C25:H25" si="13">C16/C7</f>
        <v>2.8231233822260573</v>
      </c>
      <c r="D25" s="2">
        <f t="shared" si="13"/>
        <v>1.6800164304785381</v>
      </c>
      <c r="E25" s="2">
        <f t="shared" si="13"/>
        <v>1.1958190190775531</v>
      </c>
      <c r="F25" s="2">
        <f t="shared" si="13"/>
        <v>0.92827961870177045</v>
      </c>
      <c r="G25" s="2">
        <f t="shared" si="13"/>
        <v>0.75856632818658143</v>
      </c>
      <c r="H25" s="2">
        <f t="shared" si="13"/>
        <v>0.64131713053704431</v>
      </c>
    </row>
    <row r="26" spans="3:8">
      <c r="C26" s="2">
        <f t="shared" ref="C26:H27" si="14">C17/C8</f>
        <v>3.0576606260296542</v>
      </c>
      <c r="D26" s="2">
        <f t="shared" si="14"/>
        <v>1.8334485824360369</v>
      </c>
      <c r="E26" s="2">
        <f t="shared" si="14"/>
        <v>1.3092550790067723</v>
      </c>
      <c r="F26" s="2">
        <f t="shared" si="14"/>
        <v>1.0181578803006199</v>
      </c>
      <c r="G26" s="2">
        <f t="shared" si="14"/>
        <v>0.83295933937707578</v>
      </c>
      <c r="H26" s="2">
        <f t="shared" si="14"/>
        <v>0.70476552116954627</v>
      </c>
    </row>
    <row r="27" spans="3:8">
      <c r="C27" s="2">
        <f>C18/C9</f>
        <v>3.2718676122931445</v>
      </c>
      <c r="D27" s="2">
        <f t="shared" si="14"/>
        <v>1.9756376094404267</v>
      </c>
      <c r="E27" s="2">
        <f t="shared" si="14"/>
        <v>1.4150364664985347</v>
      </c>
      <c r="F27" s="2">
        <f t="shared" si="14"/>
        <v>1.1022618668365722</v>
      </c>
      <c r="G27" s="2">
        <f t="shared" si="14"/>
        <v>0.90272644257946688</v>
      </c>
      <c r="H27" s="2">
        <f t="shared" si="14"/>
        <v>0.76435935198821803</v>
      </c>
    </row>
    <row r="28" spans="3:8">
      <c r="C28" s="2"/>
      <c r="D28" s="2"/>
      <c r="E28" s="2"/>
      <c r="F28" s="2"/>
      <c r="G28" s="2"/>
      <c r="H2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O84"/>
  <sheetViews>
    <sheetView topLeftCell="A43" workbookViewId="0">
      <selection activeCell="D60" sqref="D60"/>
    </sheetView>
  </sheetViews>
  <sheetFormatPr defaultRowHeight="15"/>
  <cols>
    <col min="1" max="2" width="20.140625" customWidth="1"/>
    <col min="9" max="9" width="9.140625" customWidth="1"/>
    <col min="11" max="11" width="20.7109375" customWidth="1"/>
    <col min="19" max="19" width="16.42578125" customWidth="1"/>
    <col min="27" max="27" width="18.85546875" customWidth="1"/>
    <col min="35" max="35" width="19.5703125" customWidth="1"/>
  </cols>
  <sheetData>
    <row r="1" spans="1:17">
      <c r="A1" t="s">
        <v>68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K1" t="s">
        <v>69</v>
      </c>
      <c r="L1">
        <v>1</v>
      </c>
      <c r="M1">
        <v>2</v>
      </c>
      <c r="N1">
        <v>3</v>
      </c>
      <c r="O1">
        <v>4</v>
      </c>
      <c r="P1">
        <v>5</v>
      </c>
      <c r="Q1">
        <v>6</v>
      </c>
    </row>
    <row r="2" spans="1:17">
      <c r="A2" t="str">
        <f>Sheet3!A16</f>
        <v>Gale</v>
      </c>
      <c r="B2" t="str">
        <f>Sheet3!J16</f>
        <v>Arboreal Crusader</v>
      </c>
      <c r="C2">
        <f ca="1">Sheet3!C16/(Sheet3!$M16+Sheet3!$N16*Sheet3!B$1)</f>
        <v>27.593090909090915</v>
      </c>
      <c r="D2">
        <f ca="1">Sheet3!D16/(Sheet3!$M16+Sheet3!$N16*Sheet3!C$1)</f>
        <v>35.279636363636371</v>
      </c>
      <c r="E2">
        <f ca="1">Sheet3!E16/(Sheet3!$M16+Sheet3!$N16*Sheet3!D$1)</f>
        <v>42.96618181818183</v>
      </c>
      <c r="F2">
        <f ca="1">Sheet3!F16/(Sheet3!$M16+Sheet3!$N16*Sheet3!E$1)</f>
        <v>50.652727272727276</v>
      </c>
      <c r="G2">
        <f ca="1">Sheet3!G16/(Sheet3!$M16+Sheet3!$N16*Sheet3!F$1)</f>
        <v>58.339272727272721</v>
      </c>
      <c r="H2">
        <f ca="1">Sheet3!H16/(Sheet3!$M16+Sheet3!$N16*Sheet3!G$1)</f>
        <v>66.025818181818195</v>
      </c>
      <c r="L2">
        <f ca="1">Sheet3!C16/(Sheet3!$K16+Sheet3!$L16*Sheet3!B$1)</f>
        <v>5.5186181818181828</v>
      </c>
      <c r="M2">
        <f ca="1">Sheet3!D16/(Sheet3!$K16+Sheet3!$L16*Sheet3!C$1)</f>
        <v>5.0399480519480528</v>
      </c>
      <c r="N2">
        <f ca="1">Sheet3!E16/(Sheet3!$K16+Sheet3!$L16*Sheet3!D$1)</f>
        <v>4.7740202020202034</v>
      </c>
      <c r="O2">
        <f ca="1">Sheet3!F16/(Sheet3!$K16+Sheet3!$L16*Sheet3!E$1)</f>
        <v>4.6047933884297523</v>
      </c>
      <c r="P2">
        <f ca="1">Sheet3!G16/(Sheet3!$K16+Sheet3!$L16*Sheet3!F$1)</f>
        <v>4.4876363636363639</v>
      </c>
      <c r="Q2">
        <f ca="1">Sheet3!H16/(Sheet3!$K16+Sheet3!$L16*Sheet3!G$1)</f>
        <v>4.4017212121212124</v>
      </c>
    </row>
    <row r="3" spans="1:17">
      <c r="A3" t="str">
        <f>Sheet3!A17</f>
        <v>Incinerate</v>
      </c>
      <c r="B3" t="str">
        <f>Sheet3!J17</f>
        <v>Soul Binder</v>
      </c>
      <c r="C3">
        <f ca="1">Sheet3!C17/(Sheet3!$M17+Sheet3!$N17*Sheet3!B$1)</f>
        <v>43.853333333333332</v>
      </c>
      <c r="D3">
        <f ca="1">Sheet3!D17/(Sheet3!$M17+Sheet3!$N17*Sheet3!C$1)</f>
        <v>55.63653333333334</v>
      </c>
      <c r="E3">
        <f ca="1">Sheet3!E17/(Sheet3!$M17+Sheet3!$N17*Sheet3!D$1)</f>
        <v>67.41973333333334</v>
      </c>
      <c r="F3">
        <f ca="1">Sheet3!F17/(Sheet3!$M17+Sheet3!$N17*Sheet3!E$1)</f>
        <v>79.202933333333348</v>
      </c>
      <c r="G3">
        <f ca="1">Sheet3!G17/(Sheet3!$M17+Sheet3!$N17*Sheet3!F$1)</f>
        <v>90.986133333333342</v>
      </c>
      <c r="H3">
        <f ca="1">Sheet3!H17/(Sheet3!$M17+Sheet3!$N17*Sheet3!G$1)</f>
        <v>102.76933333333334</v>
      </c>
      <c r="L3">
        <f ca="1">Sheet3!C17/(Sheet3!$K17+Sheet3!$L17*Sheet3!B$1)</f>
        <v>2.3919999999999999</v>
      </c>
      <c r="M3">
        <f ca="1">Sheet3!D17/(Sheet3!$K17+Sheet3!$L17*Sheet3!C$1)</f>
        <v>2.4189797101449275</v>
      </c>
      <c r="N3">
        <f ca="1">Sheet3!E17/(Sheet3!$K17+Sheet3!$L17*Sheet3!D$1)</f>
        <v>2.4368578313253013</v>
      </c>
      <c r="O3">
        <f ca="1">Sheet3!F17/(Sheet3!$K17+Sheet3!$L17*Sheet3!E$1)</f>
        <v>2.4495752577319592</v>
      </c>
      <c r="P3">
        <f ca="1">Sheet3!G17/(Sheet3!$K17+Sheet3!$L17*Sheet3!F$1)</f>
        <v>2.4590846846846852</v>
      </c>
      <c r="Q3">
        <f ca="1">Sheet3!H17/(Sheet3!$K17+Sheet3!$L17*Sheet3!G$1)</f>
        <v>2.4664639999999998</v>
      </c>
    </row>
    <row r="4" spans="1:17">
      <c r="A4" t="str">
        <f>Sheet3!A18</f>
        <v>Arctic Cataclysm</v>
      </c>
      <c r="B4" t="str">
        <f>Sheet3!J18</f>
        <v>Glacial Tyrant</v>
      </c>
      <c r="C4">
        <f ca="1">Sheet3!C18/(Sheet3!$M18+Sheet3!$N18*Sheet3!B$1)</f>
        <v>13.66</v>
      </c>
      <c r="D4">
        <f ca="1">Sheet3!D18/(Sheet3!$M18+Sheet3!$N18*Sheet3!C$1)</f>
        <v>16.546250000000001</v>
      </c>
      <c r="E4">
        <f ca="1">Sheet3!E18/(Sheet3!$M18+Sheet3!$N18*Sheet3!D$1)</f>
        <v>19.432499999999997</v>
      </c>
      <c r="F4">
        <f ca="1">Sheet3!F18/(Sheet3!$M18+Sheet3!$N18*Sheet3!E$1)</f>
        <v>22.318749999999998</v>
      </c>
      <c r="G4">
        <f ca="1">Sheet3!G18/(Sheet3!$M18+Sheet3!$N18*Sheet3!F$1)</f>
        <v>25.204999999999998</v>
      </c>
      <c r="H4">
        <f ca="1">Sheet3!H18/(Sheet3!$M18+Sheet3!$N18*Sheet3!G$1)</f>
        <v>28.091249999999999</v>
      </c>
      <c r="L4">
        <f ca="1">Sheet3!C18/(Sheet3!$K18+Sheet3!$L18*Sheet3!B$1)</f>
        <v>3.1222857142857143</v>
      </c>
      <c r="M4">
        <f ca="1">Sheet3!D18/(Sheet3!$K18+Sheet3!$L18*Sheet3!C$1)</f>
        <v>2.8163829787234045</v>
      </c>
      <c r="N4">
        <f ca="1">Sheet3!E18/(Sheet3!$K18+Sheet3!$L18*Sheet3!D$1)</f>
        <v>2.634915254237288</v>
      </c>
      <c r="O4">
        <f ca="1">Sheet3!F18/(Sheet3!$K18+Sheet3!$L18*Sheet3!E$1)</f>
        <v>2.5147887323943658</v>
      </c>
      <c r="P4">
        <f ca="1">Sheet3!G18/(Sheet3!$K18+Sheet3!$L18*Sheet3!F$1)</f>
        <v>2.4293975903614458</v>
      </c>
      <c r="Q4">
        <f ca="1">Sheet3!H18/(Sheet3!$K18+Sheet3!$L18*Sheet3!G$1)</f>
        <v>2.3655789473684208</v>
      </c>
    </row>
    <row r="5" spans="1:17">
      <c r="A5" t="str">
        <f>Sheet3!A19</f>
        <v>Caustic Breath</v>
      </c>
      <c r="B5" t="str">
        <f>Sheet3!J19</f>
        <v>Acid Reaver</v>
      </c>
      <c r="C5">
        <f ca="1">Sheet3!C19/(Sheet3!$M19+Sheet3!$N19*Sheet3!B$1)</f>
        <v>35.204999999999998</v>
      </c>
      <c r="D5">
        <f ca="1">Sheet3!D19/(Sheet3!$M19+Sheet3!$N19*Sheet3!C$1)</f>
        <v>42.265000000000001</v>
      </c>
      <c r="E5">
        <f ca="1">Sheet3!E19/(Sheet3!$M19+Sheet3!$N19*Sheet3!D$1)</f>
        <v>49.325000000000003</v>
      </c>
      <c r="F5">
        <f ca="1">Sheet3!F19/(Sheet3!$M19+Sheet3!$N19*Sheet3!E$1)</f>
        <v>56.385000000000005</v>
      </c>
      <c r="G5">
        <f ca="1">Sheet3!G19/(Sheet3!$M19+Sheet3!$N19*Sheet3!F$1)</f>
        <v>63.445000000000007</v>
      </c>
      <c r="H5">
        <f ca="1">Sheet3!H19/(Sheet3!$M19+Sheet3!$N19*Sheet3!G$1)</f>
        <v>70.504999999999995</v>
      </c>
      <c r="L5">
        <f ca="1">Sheet3!C19/(Sheet3!$K19+Sheet3!$L19*Sheet3!B$1)</f>
        <v>7.0409999999999995</v>
      </c>
      <c r="M5">
        <f ca="1">Sheet3!D19/(Sheet3!$K19+Sheet3!$L19*Sheet3!C$1)</f>
        <v>6.5023076923076921</v>
      </c>
      <c r="N5">
        <f ca="1">Sheet3!E19/(Sheet3!$K19+Sheet3!$L19*Sheet3!D$1)</f>
        <v>6.1656250000000004</v>
      </c>
      <c r="O5">
        <f ca="1">Sheet3!F19/(Sheet3!$K19+Sheet3!$L19*Sheet3!E$1)</f>
        <v>5.9352631578947372</v>
      </c>
      <c r="P5">
        <f ca="1">Sheet3!G19/(Sheet3!$K19+Sheet3!$L19*Sheet3!F$1)</f>
        <v>5.7677272727272735</v>
      </c>
      <c r="Q5">
        <f ca="1">Sheet3!H19/(Sheet3!$K19+Sheet3!$L19*Sheet3!G$1)</f>
        <v>5.6403999999999996</v>
      </c>
    </row>
    <row r="6" spans="1:17">
      <c r="A6" t="str">
        <f>Sheet3!A20</f>
        <v>Holy Strike</v>
      </c>
      <c r="B6" t="str">
        <f>Sheet3!J20</f>
        <v>Divine Wizard</v>
      </c>
      <c r="C6">
        <f ca="1">Sheet3!C20/(Sheet3!$M20+Sheet3!$N20*Sheet3!B$1)</f>
        <v>48.21093333333333</v>
      </c>
      <c r="D6">
        <f ca="1">Sheet3!D20/(Sheet3!$M20+Sheet3!$N20*Sheet3!C$1)</f>
        <v>53.589939393939403</v>
      </c>
      <c r="E6">
        <f ca="1">Sheet3!E20/(Sheet3!$M20+Sheet3!$N20*Sheet3!D$1)</f>
        <v>58.07244444444445</v>
      </c>
      <c r="F6">
        <f ca="1">Sheet3!F20/(Sheet3!$M20+Sheet3!$N20*Sheet3!E$1)</f>
        <v>61.865333333333332</v>
      </c>
      <c r="G6">
        <f ca="1">Sheet3!G20/(Sheet3!$M20+Sheet3!$N20*Sheet3!F$1)</f>
        <v>65.116380952380965</v>
      </c>
      <c r="H6">
        <f ca="1">Sheet3!H20/(Sheet3!$M20+Sheet3!$N20*Sheet3!G$1)</f>
        <v>67.933955555555556</v>
      </c>
      <c r="L6">
        <f ca="1">Sheet3!C20/(Sheet3!$K20+Sheet3!$L20*Sheet3!B$1)</f>
        <v>5.165457142857143</v>
      </c>
      <c r="M6">
        <f ca="1">Sheet3!D20/(Sheet3!$K20+Sheet3!$L20*Sheet3!C$1)</f>
        <v>4.3344803921568635</v>
      </c>
      <c r="N6">
        <f ca="1">Sheet3!E20/(Sheet3!$K20+Sheet3!$L20*Sheet3!D$1)</f>
        <v>3.900388059701493</v>
      </c>
      <c r="O6">
        <f ca="1">Sheet3!F20/(Sheet3!$K20+Sheet3!$L20*Sheet3!E$1)</f>
        <v>3.6336566265060242</v>
      </c>
      <c r="P6">
        <f ca="1">Sheet3!G20/(Sheet3!$K20+Sheet3!$L20*Sheet3!F$1)</f>
        <v>3.4531414141414145</v>
      </c>
      <c r="Q6">
        <f ca="1">Sheet3!H20/(Sheet3!$K20+Sheet3!$L20*Sheet3!G$1)</f>
        <v>3.3228565217391308</v>
      </c>
    </row>
    <row r="7" spans="1:17">
      <c r="A7" t="str">
        <f>Sheet3!A21</f>
        <v>Rockslide</v>
      </c>
      <c r="B7" t="str">
        <f>Sheet3!J21</f>
        <v>Colossus</v>
      </c>
      <c r="C7">
        <f ca="1">Sheet3!C21/(Sheet3!$M21+Sheet3!$N21*Sheet3!B$1)</f>
        <v>14.345277777777779</v>
      </c>
      <c r="D7">
        <f ca="1">Sheet3!D21/(Sheet3!$M21+Sheet3!$N21*Sheet3!C$1)</f>
        <v>18.215277777777779</v>
      </c>
      <c r="E7">
        <f ca="1">Sheet3!E21/(Sheet3!$M21+Sheet3!$N21*Sheet3!D$1)</f>
        <v>22.08527777777778</v>
      </c>
      <c r="F7">
        <f ca="1">Sheet3!F21/(Sheet3!$M21+Sheet3!$N21*Sheet3!E$1)</f>
        <v>25.955277777777781</v>
      </c>
      <c r="G7">
        <f ca="1">Sheet3!G21/(Sheet3!$M21+Sheet3!$N21*Sheet3!F$1)</f>
        <v>29.825277777777778</v>
      </c>
      <c r="H7">
        <f ca="1">Sheet3!H21/(Sheet3!$M21+Sheet3!$N21*Sheet3!G$1)</f>
        <v>33.695277777777775</v>
      </c>
      <c r="L7">
        <f ca="1">Sheet3!C21/(Sheet3!$K21+Sheet3!$L21*Sheet3!B$1)</f>
        <v>3.9725384615384622</v>
      </c>
      <c r="M7">
        <f ca="1">Sheet3!D21/(Sheet3!$K21+Sheet3!$L21*Sheet3!C$1)</f>
        <v>3.683988764044944</v>
      </c>
      <c r="N7">
        <f ca="1">Sheet3!E21/(Sheet3!$K21+Sheet3!$L21*Sheet3!D$1)</f>
        <v>3.5180088495575221</v>
      </c>
      <c r="O7">
        <f ca="1">Sheet3!F21/(Sheet3!$K21+Sheet3!$L21*Sheet3!E$1)</f>
        <v>3.4101824817518254</v>
      </c>
      <c r="P7">
        <f ca="1">Sheet3!G21/(Sheet3!$K21+Sheet3!$L21*Sheet3!F$1)</f>
        <v>3.3345031055900622</v>
      </c>
      <c r="Q7">
        <f ca="1">Sheet3!H21/(Sheet3!$K21+Sheet3!$L21*Sheet3!G$1)</f>
        <v>3.2784594594594596</v>
      </c>
    </row>
    <row r="8" spans="1:17">
      <c r="A8" t="str">
        <f>Sheet3!A22</f>
        <v>Rogue Wave</v>
      </c>
      <c r="B8" t="str">
        <f>Sheet3!J22</f>
        <v>Crest Witch</v>
      </c>
      <c r="C8">
        <f ca="1">Sheet3!C22/(Sheet3!$M22+Sheet3!$N22*Sheet3!B$1)</f>
        <v>21.704583333333336</v>
      </c>
      <c r="D8">
        <f ca="1">Sheet3!D22/(Sheet3!$M22+Sheet3!$N22*Sheet3!C$1)</f>
        <v>24.499799999999997</v>
      </c>
      <c r="E8">
        <f ca="1">Sheet3!E22/(Sheet3!$M22+Sheet3!$N22*Sheet3!D$1)</f>
        <v>27.295016666666665</v>
      </c>
      <c r="F8">
        <f ca="1">Sheet3!F22/(Sheet3!$M22+Sheet3!$N22*Sheet3!E$1)</f>
        <v>30.090233333333334</v>
      </c>
      <c r="G8">
        <f ca="1">Sheet3!G22/(Sheet3!$M22+Sheet3!$N22*Sheet3!F$1)</f>
        <v>32.885449999999999</v>
      </c>
      <c r="H8">
        <f ca="1">Sheet3!H22/(Sheet3!$M22+Sheet3!$N22*Sheet3!G$1)</f>
        <v>35.680666666666667</v>
      </c>
      <c r="L8">
        <f ca="1">Sheet3!C22/(Sheet3!$K22+Sheet3!$L22*Sheet3!B$1)</f>
        <v>4.650982142857143</v>
      </c>
      <c r="M8">
        <f ca="1">Sheet3!D22/(Sheet3!$K22+Sheet3!$L22*Sheet3!C$1)</f>
        <v>4.6518607594936707</v>
      </c>
      <c r="N8">
        <f ca="1">Sheet3!E22/(Sheet3!$K22+Sheet3!$L22*Sheet3!D$1)</f>
        <v>4.6525596590909091</v>
      </c>
      <c r="O8">
        <f ca="1">Sheet3!F22/(Sheet3!$K22+Sheet3!$L22*Sheet3!E$1)</f>
        <v>4.6531288659793812</v>
      </c>
      <c r="P8">
        <f ca="1">Sheet3!G22/(Sheet3!$K22+Sheet3!$L22*Sheet3!F$1)</f>
        <v>4.6536014150943394</v>
      </c>
      <c r="Q8">
        <f ca="1">Sheet3!H22/(Sheet3!$K22+Sheet3!$L22*Sheet3!G$1)</f>
        <v>4.6539999999999999</v>
      </c>
    </row>
    <row r="9" spans="1:17">
      <c r="A9" t="str">
        <f>Sheet3!A23</f>
        <v>Frost Spire</v>
      </c>
      <c r="B9" t="str">
        <f>Sheet3!J23</f>
        <v>Icespinner</v>
      </c>
      <c r="C9">
        <f ca="1">Sheet3!C23/(Sheet3!$M23+Sheet3!$N23*Sheet3!B$1)</f>
        <v>24.790133333333333</v>
      </c>
      <c r="D9">
        <f ca="1">Sheet3!D23/(Sheet3!$M23+Sheet3!$N23*Sheet3!C$1)</f>
        <v>30.366266666666661</v>
      </c>
      <c r="E9">
        <f ca="1">Sheet3!E23/(Sheet3!$M23+Sheet3!$N23*Sheet3!D$1)</f>
        <v>35.942399999999999</v>
      </c>
      <c r="F9">
        <f ca="1">Sheet3!F23/(Sheet3!$M23+Sheet3!$N23*Sheet3!E$1)</f>
        <v>41.518533333333323</v>
      </c>
      <c r="G9">
        <f ca="1">Sheet3!G23/(Sheet3!$M23+Sheet3!$N23*Sheet3!F$1)</f>
        <v>47.094666666666669</v>
      </c>
      <c r="H9">
        <f ca="1">Sheet3!H23/(Sheet3!$M23+Sheet3!$N23*Sheet3!G$1)</f>
        <v>52.6708</v>
      </c>
      <c r="L9">
        <f ca="1">Sheet3!C23/(Sheet3!$K23+Sheet3!$L23*Sheet3!B$1)</f>
        <v>7.4370400000000005</v>
      </c>
      <c r="M9">
        <f ca="1">Sheet3!D23/(Sheet3!$K23+Sheet3!$L23*Sheet3!C$1)</f>
        <v>7.415018604651161</v>
      </c>
      <c r="N9">
        <f ca="1">Sheet3!E23/(Sheet3!$K23+Sheet3!$L23*Sheet3!D$1)</f>
        <v>7.3999058823529413</v>
      </c>
      <c r="O9">
        <f ca="1">Sheet3!F23/(Sheet3!$K23+Sheet3!$L23*Sheet3!E$1)</f>
        <v>7.3888915254237277</v>
      </c>
      <c r="P9">
        <f ca="1">Sheet3!G23/(Sheet3!$K23+Sheet3!$L23*Sheet3!F$1)</f>
        <v>7.3805074626865679</v>
      </c>
      <c r="Q9">
        <f ca="1">Sheet3!H23/(Sheet3!$K23+Sheet3!$L23*Sheet3!G$1)</f>
        <v>7.3739120000000007</v>
      </c>
    </row>
    <row r="10" spans="1:17">
      <c r="A10" t="str">
        <f>Sheet3!A24</f>
        <v>Terra Smash</v>
      </c>
      <c r="B10" t="str">
        <f>Sheet3!J24</f>
        <v>Ascendant</v>
      </c>
      <c r="C10">
        <f ca="1">Sheet3!C24/(Sheet3!$M24+Sheet3!$N24*Sheet3!B$1)</f>
        <v>30.8</v>
      </c>
      <c r="D10">
        <f ca="1">Sheet3!D24/(Sheet3!$M24+Sheet3!$N24*Sheet3!C$1)</f>
        <v>41.25</v>
      </c>
      <c r="E10">
        <f ca="1">Sheet3!E24/(Sheet3!$M24+Sheet3!$N24*Sheet3!D$1)</f>
        <v>51.699999999999996</v>
      </c>
      <c r="F10">
        <f ca="1">Sheet3!F24/(Sheet3!$M24+Sheet3!$N24*Sheet3!E$1)</f>
        <v>62.149999999999991</v>
      </c>
      <c r="G10">
        <f ca="1">Sheet3!G24/(Sheet3!$M24+Sheet3!$N24*Sheet3!F$1)</f>
        <v>72.599999999999994</v>
      </c>
      <c r="H10">
        <f ca="1">Sheet3!H24/(Sheet3!$M24+Sheet3!$N24*Sheet3!G$1)</f>
        <v>83.050000000000011</v>
      </c>
      <c r="L10">
        <f ca="1">Sheet3!C24/(Sheet3!$K24+Sheet3!$L24*Sheet3!B$1)</f>
        <v>7.04</v>
      </c>
      <c r="M10">
        <f ca="1">Sheet3!D24/(Sheet3!$K24+Sheet3!$L24*Sheet3!C$1)</f>
        <v>7.6744186046511631</v>
      </c>
      <c r="N10">
        <f ca="1">Sheet3!E24/(Sheet3!$K24+Sheet3!$L24*Sheet3!D$1)</f>
        <v>8.1098039215686271</v>
      </c>
      <c r="O10">
        <f ca="1">Sheet3!F24/(Sheet3!$K24+Sheet3!$L24*Sheet3!E$1)</f>
        <v>8.4271186440677948</v>
      </c>
      <c r="P10">
        <f ca="1">Sheet3!G24/(Sheet3!$K24+Sheet3!$L24*Sheet3!F$1)</f>
        <v>8.6686567164179102</v>
      </c>
      <c r="Q10">
        <f ca="1">Sheet3!H24/(Sheet3!$K24+Sheet3!$L24*Sheet3!G$1)</f>
        <v>8.858666666666668</v>
      </c>
    </row>
    <row r="11" spans="1:17">
      <c r="A11" t="str">
        <f>Sheet3!A25</f>
        <v>Pestilence</v>
      </c>
      <c r="B11" t="str">
        <f>Sheet3!J25</f>
        <v>Defiler</v>
      </c>
      <c r="C11">
        <f ca="1">Sheet3!C25/(Sheet3!$M25+Sheet3!$N25*Sheet3!B$1)</f>
        <v>27.577777777777779</v>
      </c>
      <c r="D11">
        <f ca="1">Sheet3!D25/(Sheet3!$M25+Sheet3!$N25*Sheet3!C$1)</f>
        <v>34.855555555555561</v>
      </c>
      <c r="E11">
        <f ca="1">Sheet3!E25/(Sheet3!$M25+Sheet3!$N25*Sheet3!D$1)</f>
        <v>42.133333333333333</v>
      </c>
      <c r="F11">
        <f ca="1">Sheet3!F25/(Sheet3!$M25+Sheet3!$N25*Sheet3!E$1)</f>
        <v>49.411111111111111</v>
      </c>
      <c r="G11">
        <f ca="1">Sheet3!G25/(Sheet3!$M25+Sheet3!$N25*Sheet3!F$1)</f>
        <v>56.68888888888889</v>
      </c>
      <c r="H11">
        <f ca="1">Sheet3!H25/(Sheet3!$M25+Sheet3!$N25*Sheet3!G$1)</f>
        <v>63.966666666666669</v>
      </c>
      <c r="L11">
        <f ca="1">Sheet3!C25/(Sheet3!$K25+Sheet3!$L25*Sheet3!B$1)</f>
        <v>4.1366666666666667</v>
      </c>
      <c r="M11">
        <f ca="1">Sheet3!D25/(Sheet3!$K25+Sheet3!$L25*Sheet3!C$1)</f>
        <v>3.87283950617284</v>
      </c>
      <c r="N11">
        <f ca="1">Sheet3!E25/(Sheet3!$K25+Sheet3!$L25*Sheet3!D$1)</f>
        <v>3.7176470588235291</v>
      </c>
      <c r="O11">
        <f ca="1">Sheet3!F25/(Sheet3!$K25+Sheet3!$L25*Sheet3!E$1)</f>
        <v>3.6154471544715445</v>
      </c>
      <c r="P11">
        <f ca="1">Sheet3!G25/(Sheet3!$K25+Sheet3!$L25*Sheet3!F$1)</f>
        <v>3.5430555555555556</v>
      </c>
      <c r="Q11">
        <f ca="1">Sheet3!H25/(Sheet3!$K25+Sheet3!$L25*Sheet3!G$1)</f>
        <v>3.4890909090909092</v>
      </c>
    </row>
    <row r="12" spans="1:17">
      <c r="A12" t="str">
        <f>Sheet3!A26</f>
        <v>Pyroclasm</v>
      </c>
      <c r="B12" t="str">
        <f>Sheet3!J26</f>
        <v>Emberwraith</v>
      </c>
      <c r="C12">
        <f ca="1">Sheet3!C26/(Sheet3!$M26+Sheet3!$N26*Sheet3!B$1)</f>
        <v>9.0790384615384614</v>
      </c>
      <c r="D12">
        <f ca="1">Sheet3!D26/(Sheet3!$M26+Sheet3!$N26*Sheet3!C$1)</f>
        <v>12.05396153846154</v>
      </c>
      <c r="E12">
        <f ca="1">Sheet3!E26/(Sheet3!$M26+Sheet3!$N26*Sheet3!D$1)</f>
        <v>15.028884615384614</v>
      </c>
      <c r="F12">
        <f ca="1">Sheet3!F26/(Sheet3!$M26+Sheet3!$N26*Sheet3!E$1)</f>
        <v>18.003807692307692</v>
      </c>
      <c r="G12">
        <f ca="1">Sheet3!G26/(Sheet3!$M26+Sheet3!$N26*Sheet3!F$1)</f>
        <v>20.978730769230765</v>
      </c>
      <c r="H12">
        <f ca="1">Sheet3!H26/(Sheet3!$M26+Sheet3!$N26*Sheet3!G$1)</f>
        <v>23.953653846153848</v>
      </c>
      <c r="L12">
        <f ca="1">Sheet3!C26/(Sheet3!$K26+Sheet3!$L26*Sheet3!B$1)</f>
        <v>3.93425</v>
      </c>
      <c r="M12">
        <f ca="1">Sheet3!D26/(Sheet3!$K26+Sheet3!$L26*Sheet3!C$1)</f>
        <v>3.8219878048780491</v>
      </c>
      <c r="N12">
        <f ca="1">Sheet3!E26/(Sheet3!$K26+Sheet3!$L26*Sheet3!D$1)</f>
        <v>3.7572211538461535</v>
      </c>
      <c r="O12">
        <f ca="1">Sheet3!F26/(Sheet3!$K26+Sheet3!$L26*Sheet3!E$1)</f>
        <v>3.7150714285714286</v>
      </c>
      <c r="P12">
        <f ca="1">Sheet3!G26/(Sheet3!$K26+Sheet3!$L26*Sheet3!F$1)</f>
        <v>3.685452702702702</v>
      </c>
      <c r="Q12">
        <f ca="1">Sheet3!H26/(Sheet3!$K26+Sheet3!$L26*Sheet3!G$1)</f>
        <v>3.6635000000000004</v>
      </c>
    </row>
    <row r="13" spans="1:17">
      <c r="A13" t="str">
        <f>Sheet3!A27</f>
        <v>Whirl</v>
      </c>
      <c r="B13" t="str">
        <f>Sheet3!J27</f>
        <v>Forlorn Martyr</v>
      </c>
      <c r="C13">
        <f ca="1">Sheet3!C27/(Sheet3!$M27+Sheet3!$N27*Sheet3!B$1)</f>
        <v>24.434375000000003</v>
      </c>
      <c r="D13">
        <f ca="1">Sheet3!D27/(Sheet3!$M27+Sheet3!$N27*Sheet3!C$1)</f>
        <v>28.88475</v>
      </c>
      <c r="E13">
        <f ca="1">Sheet3!E27/(Sheet3!$M27+Sheet3!$N27*Sheet3!D$1)</f>
        <v>33.335125000000005</v>
      </c>
      <c r="F13">
        <f ca="1">Sheet3!F27/(Sheet3!$M27+Sheet3!$N27*Sheet3!E$1)</f>
        <v>37.785499999999999</v>
      </c>
      <c r="G13">
        <f ca="1">Sheet3!G27/(Sheet3!$M27+Sheet3!$N27*Sheet3!F$1)</f>
        <v>42.235875</v>
      </c>
      <c r="H13">
        <f ca="1">Sheet3!H27/(Sheet3!$M27+Sheet3!$N27*Sheet3!G$1)</f>
        <v>46.686250000000001</v>
      </c>
      <c r="L13">
        <f ca="1">Sheet3!C27/(Sheet3!$K27+Sheet3!$L27*Sheet3!B$1)</f>
        <v>3.9095000000000004</v>
      </c>
      <c r="M13">
        <f ca="1">Sheet3!D27/(Sheet3!$K27+Sheet3!$L27*Sheet3!C$1)</f>
        <v>3.7270645161290323</v>
      </c>
      <c r="N13">
        <f ca="1">Sheet3!E27/(Sheet3!$K27+Sheet3!$L27*Sheet3!D$1)</f>
        <v>3.603797297297298</v>
      </c>
      <c r="O13">
        <f ca="1">Sheet3!F27/(Sheet3!$K27+Sheet3!$L27*Sheet3!E$1)</f>
        <v>3.5149302325581395</v>
      </c>
      <c r="P13">
        <f ca="1">Sheet3!G27/(Sheet3!$K27+Sheet3!$L27*Sheet3!F$1)</f>
        <v>3.4478265306122449</v>
      </c>
      <c r="Q13">
        <f ca="1">Sheet3!H27/(Sheet3!$K27+Sheet3!$L27*Sheet3!G$1)</f>
        <v>3.3953636363636366</v>
      </c>
    </row>
    <row r="14" spans="1:17">
      <c r="A14" t="str">
        <f>Sheet3!A28</f>
        <v>Shadowclap</v>
      </c>
      <c r="B14" t="str">
        <f>Sheet3!J28</f>
        <v>Blackguard</v>
      </c>
      <c r="C14">
        <f ca="1">Sheet3!C28/(Sheet3!$M28+Sheet3!$N28*Sheet3!B$1)</f>
        <v>22.745000000000001</v>
      </c>
      <c r="D14">
        <f ca="1">Sheet3!D28/(Sheet3!$M28+Sheet3!$N28*Sheet3!C$1)</f>
        <v>28.689375000000002</v>
      </c>
      <c r="E14">
        <f ca="1">Sheet3!E28/(Sheet3!$M28+Sheet3!$N28*Sheet3!D$1)</f>
        <v>34.633749999999999</v>
      </c>
      <c r="F14">
        <f ca="1">Sheet3!F28/(Sheet3!$M28+Sheet3!$N28*Sheet3!E$1)</f>
        <v>40.578125</v>
      </c>
      <c r="G14">
        <f ca="1">Sheet3!G28/(Sheet3!$M28+Sheet3!$N28*Sheet3!F$1)</f>
        <v>46.522499999999994</v>
      </c>
      <c r="H14">
        <f ca="1">Sheet3!H28/(Sheet3!$M28+Sheet3!$N28*Sheet3!G$1)</f>
        <v>52.466875000000002</v>
      </c>
      <c r="L14">
        <f ca="1">Sheet3!C28/(Sheet3!$K28+Sheet3!$L28*Sheet3!B$1)</f>
        <v>4.5490000000000004</v>
      </c>
      <c r="M14">
        <f ca="1">Sheet3!D28/(Sheet3!$K28+Sheet3!$L28*Sheet3!C$1)</f>
        <v>4.4137500000000003</v>
      </c>
      <c r="N14">
        <f ca="1">Sheet3!E28/(Sheet3!$K28+Sheet3!$L28*Sheet3!D$1)</f>
        <v>4.3292187499999999</v>
      </c>
      <c r="O14">
        <f ca="1">Sheet3!F28/(Sheet3!$K28+Sheet3!$L28*Sheet3!E$1)</f>
        <v>4.2713815789473681</v>
      </c>
      <c r="P14">
        <f ca="1">Sheet3!G28/(Sheet3!$K28+Sheet3!$L28*Sheet3!F$1)</f>
        <v>4.2293181818181811</v>
      </c>
      <c r="Q14">
        <f ca="1">Sheet3!H28/(Sheet3!$K28+Sheet3!$L28*Sheet3!G$1)</f>
        <v>4.1973500000000001</v>
      </c>
    </row>
    <row r="15" spans="1:17">
      <c r="A15" t="str">
        <f>Sheet3!A29</f>
        <v>Inferno</v>
      </c>
      <c r="B15" t="str">
        <f>Sheet3!J29</f>
        <v>Fire Knight</v>
      </c>
      <c r="C15">
        <f ca="1">Sheet3!C29/(Sheet3!$M29+Sheet3!$N29*Sheet3!B$1)</f>
        <v>11.58</v>
      </c>
      <c r="D15">
        <f ca="1">Sheet3!D29/(Sheet3!$M29+Sheet3!$N29*Sheet3!C$1)</f>
        <v>14.975</v>
      </c>
      <c r="E15">
        <f ca="1">Sheet3!E29/(Sheet3!$M29+Sheet3!$N29*Sheet3!D$1)</f>
        <v>18.37</v>
      </c>
      <c r="F15">
        <f ca="1">Sheet3!F29/(Sheet3!$M29+Sheet3!$N29*Sheet3!E$1)</f>
        <v>21.765000000000001</v>
      </c>
      <c r="G15">
        <f ca="1">Sheet3!G29/(Sheet3!$M29+Sheet3!$N29*Sheet3!F$1)</f>
        <v>25.16</v>
      </c>
      <c r="H15">
        <f ca="1">Sheet3!H29/(Sheet3!$M29+Sheet3!$N29*Sheet3!G$1)</f>
        <v>28.555</v>
      </c>
      <c r="L15">
        <f ca="1">Sheet3!C29/(Sheet3!$K29+Sheet3!$L29*Sheet3!B$1)</f>
        <v>3.4739999999999998</v>
      </c>
      <c r="M15">
        <f ca="1">Sheet3!D29/(Sheet3!$K29+Sheet3!$L29*Sheet3!C$1)</f>
        <v>4.2382075471698117</v>
      </c>
      <c r="N15">
        <f ca="1">Sheet3!E29/(Sheet3!$K29+Sheet3!$L29*Sheet3!D$1)</f>
        <v>4.9205357142857142</v>
      </c>
      <c r="O15">
        <f ca="1">Sheet3!F29/(Sheet3!$K29+Sheet3!$L29*Sheet3!E$1)</f>
        <v>5.5334745762711872</v>
      </c>
      <c r="P15">
        <f ca="1">Sheet3!G29/(Sheet3!$K29+Sheet3!$L29*Sheet3!F$1)</f>
        <v>6.0870967741935482</v>
      </c>
      <c r="Q15">
        <f ca="1">Sheet3!H29/(Sheet3!$K29+Sheet3!$L29*Sheet3!G$1)</f>
        <v>6.5896153846153842</v>
      </c>
    </row>
    <row r="16" spans="1:17">
      <c r="A16" t="str">
        <f>Sheet3!A30</f>
        <v>Pheonix Strike</v>
      </c>
      <c r="B16" t="str">
        <f>Sheet3!J30</f>
        <v>Fire Knight</v>
      </c>
      <c r="C16">
        <f ca="1">Sheet3!C30/(Sheet3!$M30+Sheet3!$N30*Sheet3!B$1)</f>
        <v>23.893750000000001</v>
      </c>
      <c r="D16">
        <f ca="1">Sheet3!D30/(Sheet3!$M30+Sheet3!$N30*Sheet3!C$1)</f>
        <v>32.186875000000001</v>
      </c>
      <c r="E16">
        <f ca="1">Sheet3!E30/(Sheet3!$M30+Sheet3!$N30*Sheet3!D$1)</f>
        <v>40.480000000000004</v>
      </c>
      <c r="F16">
        <f ca="1">Sheet3!F30/(Sheet3!$M30+Sheet3!$N30*Sheet3!E$1)</f>
        <v>48.773125</v>
      </c>
      <c r="G16">
        <f ca="1">Sheet3!G30/(Sheet3!$M30+Sheet3!$N30*Sheet3!F$1)</f>
        <v>57.066250000000004</v>
      </c>
      <c r="H16">
        <f ca="1">Sheet3!H30/(Sheet3!$M30+Sheet3!$N30*Sheet3!G$1)</f>
        <v>65.359375</v>
      </c>
      <c r="L16">
        <f ca="1">Sheet3!C30/(Sheet3!$K30+Sheet3!$L30*Sheet3!B$1)</f>
        <v>4.7787500000000005</v>
      </c>
      <c r="M16">
        <f ca="1">Sheet3!D30/(Sheet3!$K30+Sheet3!$L30*Sheet3!C$1)</f>
        <v>5.3644791666666665</v>
      </c>
      <c r="N16">
        <f ca="1">Sheet3!E30/(Sheet3!$K30+Sheet3!$L30*Sheet3!D$1)</f>
        <v>5.7828571428571438</v>
      </c>
      <c r="O16">
        <f ca="1">Sheet3!F30/(Sheet3!$K30+Sheet3!$L30*Sheet3!E$1)</f>
        <v>6.096640625</v>
      </c>
      <c r="P16">
        <f ca="1">Sheet3!G30/(Sheet3!$K30+Sheet3!$L30*Sheet3!F$1)</f>
        <v>6.3406944444444449</v>
      </c>
      <c r="Q16">
        <f ca="1">Sheet3!H30/(Sheet3!$K30+Sheet3!$L30*Sheet3!G$1)</f>
        <v>6.5359375000000002</v>
      </c>
    </row>
    <row r="17" spans="1:17">
      <c r="A17" t="str">
        <f>Sheet3!A31</f>
        <v>Lightning Tether</v>
      </c>
      <c r="B17" t="str">
        <f>Sheet3!J31</f>
        <v>Stormweaver</v>
      </c>
      <c r="C17">
        <f ca="1">Sheet3!C31/(Sheet3!$M31+Sheet3!$N31*Sheet3!B$1)</f>
        <v>33.254826799999996</v>
      </c>
      <c r="D17">
        <f ca="1">Sheet3!D31/(Sheet3!$M31+Sheet3!$N31*Sheet3!C$1)</f>
        <v>41.12973436</v>
      </c>
      <c r="E17">
        <f ca="1">Sheet3!E31/(Sheet3!$M31+Sheet3!$N31*Sheet3!D$1)</f>
        <v>49.622055253333329</v>
      </c>
      <c r="F17">
        <f ca="1">Sheet3!F31/(Sheet3!$M31+Sheet3!$N31*Sheet3!E$1)</f>
        <v>58.731789479999996</v>
      </c>
      <c r="G17">
        <f ca="1">Sheet3!G31/(Sheet3!$M31+Sheet3!$N31*Sheet3!F$1)</f>
        <v>68.458937039999995</v>
      </c>
      <c r="H17">
        <f ca="1">Sheet3!H31/(Sheet3!$M31+Sheet3!$N31*Sheet3!G$1)</f>
        <v>78.803497933333333</v>
      </c>
      <c r="L17">
        <f ca="1">Sheet3!C31/(Sheet3!$K31+Sheet3!$L31*Sheet3!B$1)</f>
        <v>8.3137066999999991</v>
      </c>
      <c r="M17">
        <f ca="1">Sheet3!D31/(Sheet3!$K31+Sheet3!$L31*Sheet3!C$1)</f>
        <v>8.4513152794520536</v>
      </c>
      <c r="N17">
        <f ca="1">Sheet3!E31/(Sheet3!$K31+Sheet3!$L31*Sheet3!D$1)</f>
        <v>8.6550096372093019</v>
      </c>
      <c r="O17">
        <f ca="1">Sheet3!F31/(Sheet3!$K31+Sheet3!$L31*Sheet3!E$1)</f>
        <v>8.8987559818181818</v>
      </c>
      <c r="P17">
        <f ca="1">Sheet3!G31/(Sheet3!$K31+Sheet3!$L31*Sheet3!F$1)</f>
        <v>9.1686076392857139</v>
      </c>
      <c r="Q17">
        <f ca="1">Sheet3!H31/(Sheet3!$K31+Sheet3!$L31*Sheet3!G$1)</f>
        <v>9.4564197520000004</v>
      </c>
    </row>
    <row r="18" spans="1:17">
      <c r="A18" t="str">
        <f>Sheet3!A32</f>
        <v>Snowblast</v>
      </c>
      <c r="B18" t="str">
        <f>Sheet3!J32</f>
        <v>Stormweaver</v>
      </c>
      <c r="C18">
        <f ca="1">Sheet3!C32/(Sheet3!$M32+Sheet3!$N32*Sheet3!B$1)</f>
        <v>28.052266666666661</v>
      </c>
      <c r="D18">
        <f ca="1">Sheet3!D32/(Sheet3!$M32+Sheet3!$N32*Sheet3!C$1)</f>
        <v>33.454633333333334</v>
      </c>
      <c r="E18">
        <f ca="1">Sheet3!E32/(Sheet3!$M32+Sheet3!$N32*Sheet3!D$1)</f>
        <v>38.856999999999999</v>
      </c>
      <c r="F18">
        <f ca="1">Sheet3!F32/(Sheet3!$M32+Sheet3!$N32*Sheet3!E$1)</f>
        <v>44.259366666666665</v>
      </c>
      <c r="G18">
        <f ca="1">Sheet3!G32/(Sheet3!$M32+Sheet3!$N32*Sheet3!F$1)</f>
        <v>49.661733333333345</v>
      </c>
      <c r="H18">
        <f ca="1">Sheet3!H32/(Sheet3!$M32+Sheet3!$N32*Sheet3!G$1)</f>
        <v>55.064100000000003</v>
      </c>
      <c r="L18">
        <f ca="1">Sheet3!C32/(Sheet3!$K32+Sheet3!$L32*Sheet3!B$1)</f>
        <v>6.4735999999999994</v>
      </c>
      <c r="M18">
        <f ca="1">Sheet3!D32/(Sheet3!$K32+Sheet3!$L32*Sheet3!C$1)</f>
        <v>6.7813445945945947</v>
      </c>
      <c r="N18">
        <f ca="1">Sheet3!E32/(Sheet3!$K32+Sheet3!$L32*Sheet3!D$1)</f>
        <v>7.0223493975903617</v>
      </c>
      <c r="O18">
        <f ca="1">Sheet3!F32/(Sheet3!$K32+Sheet3!$L32*Sheet3!E$1)</f>
        <v>7.2162010869565218</v>
      </c>
      <c r="P18">
        <f ca="1">Sheet3!G32/(Sheet3!$K32+Sheet3!$L32*Sheet3!F$1)</f>
        <v>7.3755049504950509</v>
      </c>
      <c r="Q18">
        <f ca="1">Sheet3!H32/(Sheet3!$K32+Sheet3!$L32*Sheet3!G$1)</f>
        <v>7.5087409090909087</v>
      </c>
    </row>
    <row r="19" spans="1:17">
      <c r="A19" t="str">
        <f>Sheet3!A33</f>
        <v>Tempest</v>
      </c>
      <c r="B19" t="str">
        <f>Sheet3!J33</f>
        <v>Aeromancess</v>
      </c>
      <c r="C19">
        <f ca="1">Sheet3!C33/(Sheet3!$M33+Sheet3!$N33*Sheet3!B$1)</f>
        <v>20.1215625</v>
      </c>
      <c r="D19">
        <f ca="1">Sheet3!D33/(Sheet3!$M33+Sheet3!$N33*Sheet3!C$1)</f>
        <v>27.6826875</v>
      </c>
      <c r="E19">
        <f ca="1">Sheet3!E33/(Sheet3!$M33+Sheet3!$N33*Sheet3!D$1)</f>
        <v>35.243812499999997</v>
      </c>
      <c r="F19">
        <f ca="1">Sheet3!F33/(Sheet3!$M33+Sheet3!$N33*Sheet3!E$1)</f>
        <v>42.804937500000008</v>
      </c>
      <c r="G19">
        <f ca="1">Sheet3!G33/(Sheet3!$M33+Sheet3!$N33*Sheet3!F$1)</f>
        <v>50.366062500000012</v>
      </c>
      <c r="H19">
        <f ca="1">Sheet3!H33/(Sheet3!$M33+Sheet3!$N33*Sheet3!G$1)</f>
        <v>57.927187500000016</v>
      </c>
      <c r="L19">
        <f ca="1">Sheet3!C33/(Sheet3!$K33+Sheet3!$L33*Sheet3!B$1)</f>
        <v>4.5992142857142859</v>
      </c>
      <c r="M19">
        <f ca="1">Sheet3!D33/(Sheet3!$K33+Sheet3!$L33*Sheet3!C$1)</f>
        <v>4.566216494845361</v>
      </c>
      <c r="N19">
        <f ca="1">Sheet3!E33/(Sheet3!$K33+Sheet3!$L33*Sheet3!D$1)</f>
        <v>4.5475887096774192</v>
      </c>
      <c r="O19">
        <f ca="1">Sheet3!F33/(Sheet3!$K33+Sheet3!$L33*Sheet3!E$1)</f>
        <v>4.535622516556292</v>
      </c>
      <c r="P19">
        <f ca="1">Sheet3!G33/(Sheet3!$K33+Sheet3!$L33*Sheet3!F$1)</f>
        <v>4.527286516853934</v>
      </c>
      <c r="Q19">
        <f ca="1">Sheet3!H33/(Sheet3!$K33+Sheet3!$L33*Sheet3!G$1)</f>
        <v>4.5211463414634157</v>
      </c>
    </row>
    <row r="20" spans="1:17">
      <c r="A20" t="str">
        <f>Sheet3!A34</f>
        <v>Siphon Glyph</v>
      </c>
      <c r="B20" t="str">
        <f>Sheet3!J34</f>
        <v>Rune Knight</v>
      </c>
      <c r="C20">
        <f ca="1">Sheet3!C34/(Sheet3!$M34+Sheet3!$N34*Sheet3!B$1)</f>
        <v>13.568</v>
      </c>
      <c r="D20">
        <f ca="1">Sheet3!D34/(Sheet3!$M34+Sheet3!$N34*Sheet3!C$1)</f>
        <v>22.613333333333333</v>
      </c>
      <c r="E20">
        <f ca="1">Sheet3!E34/(Sheet3!$M34+Sheet3!$N34*Sheet3!D$1)</f>
        <v>31.658666666666665</v>
      </c>
      <c r="F20">
        <f ca="1">Sheet3!F34/(Sheet3!$M34+Sheet3!$N34*Sheet3!E$1)</f>
        <v>40.704000000000001</v>
      </c>
      <c r="G20">
        <f ca="1">Sheet3!G34/(Sheet3!$M34+Sheet3!$N34*Sheet3!F$1)</f>
        <v>49.749333333333333</v>
      </c>
      <c r="H20">
        <f ca="1">Sheet3!H34/(Sheet3!$M34+Sheet3!$N34*Sheet3!G$1)</f>
        <v>58.794666666666664</v>
      </c>
      <c r="L20">
        <f ca="1">Sheet3!C34/(Sheet3!$K34+Sheet3!$L34*Sheet3!B$1)</f>
        <v>3.2563200000000001</v>
      </c>
      <c r="M20">
        <f ca="1">Sheet3!D34/(Sheet3!$K34+Sheet3!$L34*Sheet3!C$1)</f>
        <v>4.24</v>
      </c>
      <c r="N20">
        <f ca="1">Sheet3!E34/(Sheet3!$K34+Sheet3!$L34*Sheet3!D$1)</f>
        <v>4.8705641025641029</v>
      </c>
      <c r="O20">
        <f ca="1">Sheet3!F34/(Sheet3!$K34+Sheet3!$L34*Sheet3!E$1)</f>
        <v>5.3092173913043474</v>
      </c>
      <c r="P20">
        <f ca="1">Sheet3!G34/(Sheet3!$K34+Sheet3!$L34*Sheet3!F$1)</f>
        <v>5.6319999999999997</v>
      </c>
      <c r="Q20">
        <f ca="1">Sheet3!H34/(Sheet3!$K34+Sheet3!$L34*Sheet3!G$1)</f>
        <v>5.8794666666666666</v>
      </c>
    </row>
    <row r="21" spans="1:17">
      <c r="A21" t="str">
        <f>Sheet3!A35</f>
        <v>Hazard Slash</v>
      </c>
      <c r="B21" t="str">
        <f>Sheet3!J35</f>
        <v>Rune Knight</v>
      </c>
      <c r="C21">
        <f ca="1">Sheet3!C35/(Sheet3!$M35+Sheet3!$N35*Sheet3!B$1)</f>
        <v>5.3728571428571428</v>
      </c>
      <c r="D21">
        <f ca="1">Sheet3!D35/(Sheet3!$M35+Sheet3!$N35*Sheet3!C$1)</f>
        <v>7.0017857142857141</v>
      </c>
      <c r="E21">
        <f ca="1">Sheet3!E35/(Sheet3!$M35+Sheet3!$N35*Sheet3!D$1)</f>
        <v>8.6307142857142871</v>
      </c>
      <c r="F21">
        <f ca="1">Sheet3!F35/(Sheet3!$M35+Sheet3!$N35*Sheet3!E$1)</f>
        <v>10.259642857142858</v>
      </c>
      <c r="G21">
        <f ca="1">Sheet3!G35/(Sheet3!$M35+Sheet3!$N35*Sheet3!F$1)</f>
        <v>11.88857142857143</v>
      </c>
      <c r="H21">
        <f ca="1">Sheet3!H35/(Sheet3!$M35+Sheet3!$N35*Sheet3!G$1)</f>
        <v>13.5175</v>
      </c>
      <c r="L21">
        <f ca="1">Sheet3!C35/(Sheet3!$K35+Sheet3!$L35*Sheet3!B$1)</f>
        <v>4.1788888888888893</v>
      </c>
      <c r="M21">
        <f ca="1">Sheet3!D35/(Sheet3!$K35+Sheet3!$L35*Sheet3!C$1)</f>
        <v>4.5381944444444446</v>
      </c>
      <c r="N21">
        <f ca="1">Sheet3!E35/(Sheet3!$K35+Sheet3!$L35*Sheet3!D$1)</f>
        <v>4.7948412698412701</v>
      </c>
      <c r="O21">
        <f ca="1">Sheet3!F35/(Sheet3!$K35+Sheet3!$L35*Sheet3!E$1)</f>
        <v>4.9873263888888895</v>
      </c>
      <c r="P21">
        <f ca="1">Sheet3!G35/(Sheet3!$K35+Sheet3!$L35*Sheet3!F$1)</f>
        <v>5.1370370370370377</v>
      </c>
      <c r="Q21">
        <f ca="1">Sheet3!H35/(Sheet3!$K35+Sheet3!$L35*Sheet3!G$1)</f>
        <v>5.2568055555555553</v>
      </c>
    </row>
    <row r="22" spans="1:17">
      <c r="A22" t="str">
        <f>Sheet3!A36</f>
        <v>Explosives</v>
      </c>
      <c r="B22" t="str">
        <f>Sheet3!J36</f>
        <v>Infiltrator</v>
      </c>
      <c r="C22">
        <f ca="1">Sheet3!C36/(Sheet3!$M36+Sheet3!$N36*Sheet3!B$1)</f>
        <v>30.881818181818179</v>
      </c>
      <c r="D22">
        <f ca="1">Sheet3!D36/(Sheet3!$M36+Sheet3!$N36*Sheet3!C$1)</f>
        <v>41.421818181818182</v>
      </c>
      <c r="E22">
        <f ca="1">Sheet3!E36/(Sheet3!$M36+Sheet3!$N36*Sheet3!D$1)</f>
        <v>51.961818181818174</v>
      </c>
      <c r="F22">
        <f ca="1">Sheet3!F36/(Sheet3!$M36+Sheet3!$N36*Sheet3!E$1)</f>
        <v>62.50181818181818</v>
      </c>
      <c r="G22">
        <f ca="1">Sheet3!G36/(Sheet3!$M36+Sheet3!$N36*Sheet3!F$1)</f>
        <v>73.041818181818186</v>
      </c>
      <c r="H22">
        <f ca="1">Sheet3!H36/(Sheet3!$M36+Sheet3!$N36*Sheet3!G$1)</f>
        <v>83.581818181818178</v>
      </c>
      <c r="L22">
        <f ca="1">Sheet3!C36/(Sheet3!$K36+Sheet3!$L36*Sheet3!B$1)</f>
        <v>5.6616666666666662</v>
      </c>
      <c r="M22">
        <f ca="1">Sheet3!D36/(Sheet3!$K36+Sheet3!$L36*Sheet3!C$1)</f>
        <v>5.0626666666666669</v>
      </c>
      <c r="N22">
        <f ca="1">Sheet3!E36/(Sheet3!$K36+Sheet3!$L36*Sheet3!D$1)</f>
        <v>4.7631666666666659</v>
      </c>
      <c r="O22">
        <f ca="1">Sheet3!F36/(Sheet3!$K36+Sheet3!$L36*Sheet3!E$1)</f>
        <v>4.5834666666666664</v>
      </c>
      <c r="P22">
        <f ca="1">Sheet3!G36/(Sheet3!$K36+Sheet3!$L36*Sheet3!F$1)</f>
        <v>4.4636666666666667</v>
      </c>
      <c r="Q22">
        <f ca="1">Sheet3!H36/(Sheet3!$K36+Sheet3!$L36*Sheet3!G$1)</f>
        <v>4.3780952380952378</v>
      </c>
    </row>
    <row r="23" spans="1:17">
      <c r="A23" t="str">
        <f>Sheet3!A37</f>
        <v>Blast Arrow</v>
      </c>
      <c r="B23" t="str">
        <f>Sheet3!J37</f>
        <v>Tactician</v>
      </c>
      <c r="C23">
        <f ca="1">Sheet3!C37/(Sheet3!$M37+Sheet3!$N37*Sheet3!B$1)</f>
        <v>5.0766666666666671</v>
      </c>
      <c r="D23">
        <f ca="1">Sheet3!D37/(Sheet3!$M37+Sheet3!$N37*Sheet3!C$1)</f>
        <v>6.8226666666666667</v>
      </c>
      <c r="E23">
        <f ca="1">Sheet3!E37/(Sheet3!$M37+Sheet3!$N37*Sheet3!D$1)</f>
        <v>8.5686666666666671</v>
      </c>
      <c r="F23">
        <f ca="1">Sheet3!F37/(Sheet3!$M37+Sheet3!$N37*Sheet3!E$1)</f>
        <v>10.314666666666664</v>
      </c>
      <c r="G23">
        <f ca="1">Sheet3!G37/(Sheet3!$M37+Sheet3!$N37*Sheet3!F$1)</f>
        <v>12.060666666666666</v>
      </c>
      <c r="H23">
        <f ca="1">Sheet3!H37/(Sheet3!$M37+Sheet3!$N37*Sheet3!G$1)</f>
        <v>13.806666666666667</v>
      </c>
      <c r="L23">
        <f ca="1">Sheet3!C37/(Sheet3!$K37+Sheet3!$L37*Sheet3!B$1)</f>
        <v>2.0306666666666668</v>
      </c>
      <c r="M23">
        <f ca="1">Sheet3!D37/(Sheet3!$K37+Sheet3!$L37*Sheet3!C$1)</f>
        <v>2.7290666666666668</v>
      </c>
      <c r="N23">
        <f ca="1">Sheet3!E37/(Sheet3!$K37+Sheet3!$L37*Sheet3!D$1)</f>
        <v>3.4274666666666667</v>
      </c>
      <c r="O23">
        <f ca="1">Sheet3!F37/(Sheet3!$K37+Sheet3!$L37*Sheet3!E$1)</f>
        <v>4.1258666666666661</v>
      </c>
      <c r="P23">
        <f ca="1">Sheet3!G37/(Sheet3!$K37+Sheet3!$L37*Sheet3!F$1)</f>
        <v>4.8242666666666665</v>
      </c>
      <c r="Q23">
        <f ca="1">Sheet3!H37/(Sheet3!$K37+Sheet3!$L37*Sheet3!G$1)</f>
        <v>5.5226666666666668</v>
      </c>
    </row>
    <row r="24" spans="1:17">
      <c r="A24" t="str">
        <f>Sheet3!A38</f>
        <v>Neutralize</v>
      </c>
      <c r="B24" t="str">
        <f>Sheet3!J38</f>
        <v>Tactician</v>
      </c>
      <c r="C24">
        <f ca="1">Sheet3!C38/(Sheet3!$M38+Sheet3!$N38*Sheet3!B$1)</f>
        <v>6.9550000000000001</v>
      </c>
      <c r="D24">
        <f ca="1">Sheet3!D38/(Sheet3!$M38+Sheet3!$N38*Sheet3!C$1)</f>
        <v>8.8025000000000002</v>
      </c>
      <c r="E24">
        <f ca="1">Sheet3!E38/(Sheet3!$M38+Sheet3!$N38*Sheet3!D$1)</f>
        <v>10.65</v>
      </c>
      <c r="F24">
        <f ca="1">Sheet3!F38/(Sheet3!$M38+Sheet3!$N38*Sheet3!E$1)</f>
        <v>12.497499999999999</v>
      </c>
      <c r="G24">
        <f ca="1">Sheet3!G38/(Sheet3!$M38+Sheet3!$N38*Sheet3!F$1)</f>
        <v>14.344999999999999</v>
      </c>
      <c r="H24">
        <f ca="1">Sheet3!H38/(Sheet3!$M38+Sheet3!$N38*Sheet3!G$1)</f>
        <v>16.192500000000003</v>
      </c>
      <c r="L24">
        <f ca="1">Sheet3!C38/(Sheet3!$K38+Sheet3!$L38*Sheet3!B$1)</f>
        <v>3.4775</v>
      </c>
      <c r="M24">
        <f ca="1">Sheet3!D38/(Sheet3!$K38+Sheet3!$L38*Sheet3!C$1)</f>
        <v>3.0885964912280706</v>
      </c>
      <c r="N24">
        <f ca="1">Sheet3!E38/(Sheet3!$K38+Sheet3!$L38*Sheet3!D$1)</f>
        <v>2.8783783783783785</v>
      </c>
      <c r="O24">
        <f ca="1">Sheet3!F38/(Sheet3!$K38+Sheet3!$L38*Sheet3!E$1)</f>
        <v>2.7467032967032967</v>
      </c>
      <c r="P24">
        <f ca="1">Sheet3!G38/(Sheet3!$K38+Sheet3!$L38*Sheet3!F$1)</f>
        <v>2.6564814814814812</v>
      </c>
      <c r="Q24">
        <f ca="1">Sheet3!H38/(Sheet3!$K38+Sheet3!$L38*Sheet3!G$1)</f>
        <v>2.5908000000000002</v>
      </c>
    </row>
    <row r="25" spans="1:17">
      <c r="A25" t="str">
        <f>Sheet3!A39</f>
        <v>Blade Rain</v>
      </c>
      <c r="B25" t="str">
        <f>Sheet3!J39</f>
        <v>Grim Hag</v>
      </c>
      <c r="C25">
        <f ca="1">Sheet3!C39/(Sheet3!$M39+Sheet3!$N39*Sheet3!B$1)</f>
        <v>36.305836000000006</v>
      </c>
      <c r="D25">
        <f ca="1">Sheet3!D39/(Sheet3!$M39+Sheet3!$N39*Sheet3!C$1)</f>
        <v>40.987289000000011</v>
      </c>
      <c r="E25">
        <f ca="1">Sheet3!E39/(Sheet3!$M39+Sheet3!$N39*Sheet3!D$1)</f>
        <v>45.668742000000002</v>
      </c>
      <c r="F25">
        <f ca="1">Sheet3!F39/(Sheet3!$M39+Sheet3!$N39*Sheet3!E$1)</f>
        <v>50.350195000000006</v>
      </c>
      <c r="G25">
        <f ca="1">Sheet3!G39/(Sheet3!$M39+Sheet3!$N39*Sheet3!F$1)</f>
        <v>55.031648000000018</v>
      </c>
      <c r="H25">
        <f ca="1">Sheet3!H39/(Sheet3!$M39+Sheet3!$N39*Sheet3!G$1)</f>
        <v>59.713101000000016</v>
      </c>
      <c r="L25">
        <f ca="1">Sheet3!C39/(Sheet3!$K39+Sheet3!$L39*Sheet3!B$1)</f>
        <v>6.8073442500000017</v>
      </c>
      <c r="M25">
        <f ca="1">Sheet3!D39/(Sheet3!$K39+Sheet3!$L39*Sheet3!C$1)</f>
        <v>6.9864697159090925</v>
      </c>
      <c r="N25">
        <f ca="1">Sheet3!E39/(Sheet3!$K39+Sheet3!$L39*Sheet3!D$1)</f>
        <v>7.1357409375000005</v>
      </c>
      <c r="O25">
        <f ca="1">Sheet3!F39/(Sheet3!$K39+Sheet3!$L39*Sheet3!E$1)</f>
        <v>7.2620473557692318</v>
      </c>
      <c r="P25">
        <f ca="1">Sheet3!G39/(Sheet3!$K39+Sheet3!$L39*Sheet3!F$1)</f>
        <v>7.3703100000000026</v>
      </c>
      <c r="Q25">
        <f ca="1">Sheet3!H39/(Sheet3!$K39+Sheet3!$L39*Sheet3!G$1)</f>
        <v>7.464137625000002</v>
      </c>
    </row>
    <row r="26" spans="1:17">
      <c r="A26" t="str">
        <f>Sheet3!A40</f>
        <v>Wilting</v>
      </c>
      <c r="B26" t="str">
        <f>Sheet3!J40</f>
        <v>Putrid Eidolon</v>
      </c>
      <c r="C26">
        <f ca="1">Sheet3!C40/(Sheet3!$M40+Sheet3!$N40*Sheet3!B$1)</f>
        <v>16.557894736842105</v>
      </c>
      <c r="D26">
        <f ca="1">Sheet3!D40/(Sheet3!$M40+Sheet3!$N40*Sheet3!C$1)</f>
        <v>23.32473684210526</v>
      </c>
      <c r="E26">
        <f ca="1">Sheet3!E40/(Sheet3!$M40+Sheet3!$N40*Sheet3!D$1)</f>
        <v>30.091578947368422</v>
      </c>
      <c r="F26">
        <f ca="1">Sheet3!F40/(Sheet3!$M40+Sheet3!$N40*Sheet3!E$1)</f>
        <v>36.858421052631584</v>
      </c>
      <c r="G26">
        <f ca="1">Sheet3!G40/(Sheet3!$M40+Sheet3!$N40*Sheet3!F$1)</f>
        <v>43.625263157894729</v>
      </c>
      <c r="H26">
        <f ca="1">Sheet3!H40/(Sheet3!$M40+Sheet3!$N40*Sheet3!G$1)</f>
        <v>50.392105263157895</v>
      </c>
      <c r="L26">
        <f ca="1">Sheet3!C40/(Sheet3!$K40+Sheet3!$L40*Sheet3!B$1)</f>
        <v>5.2433333333333341</v>
      </c>
      <c r="M26">
        <f ca="1">Sheet3!D40/(Sheet3!$K40+Sheet3!$L40*Sheet3!C$1)</f>
        <v>6.2418309859154926</v>
      </c>
      <c r="N26">
        <f ca="1">Sheet3!E40/(Sheet3!$K40+Sheet3!$L40*Sheet3!D$1)</f>
        <v>6.9724390243902441</v>
      </c>
      <c r="O26">
        <f ca="1">Sheet3!F40/(Sheet3!$K40+Sheet3!$L40*Sheet3!E$1)</f>
        <v>7.5302150537634418</v>
      </c>
      <c r="P26">
        <f ca="1">Sheet3!G40/(Sheet3!$K40+Sheet3!$L40*Sheet3!F$1)</f>
        <v>7.9699999999999989</v>
      </c>
      <c r="Q26">
        <f ca="1">Sheet3!H40/(Sheet3!$K40+Sheet3!$L40*Sheet3!G$1)</f>
        <v>8.3256521739130438</v>
      </c>
    </row>
    <row r="27" spans="1:17">
      <c r="A27" t="str">
        <f>Sheet3!A41</f>
        <v>Slice</v>
      </c>
      <c r="B27" t="str">
        <f>Sheet3!J41</f>
        <v>Wretched Chef</v>
      </c>
      <c r="C27">
        <f ca="1">Sheet3!C41/(Sheet3!$M41+Sheet3!$N41*Sheet3!B$1)</f>
        <v>24.195</v>
      </c>
      <c r="D27">
        <f ca="1">Sheet3!D41/(Sheet3!$M41+Sheet3!$N41*Sheet3!C$1)</f>
        <v>30.368749999999999</v>
      </c>
      <c r="E27">
        <f ca="1">Sheet3!E41/(Sheet3!$M41+Sheet3!$N41*Sheet3!D$1)</f>
        <v>36.542500000000004</v>
      </c>
      <c r="F27">
        <f ca="1">Sheet3!F41/(Sheet3!$M41+Sheet3!$N41*Sheet3!E$1)</f>
        <v>42.716250000000002</v>
      </c>
      <c r="G27">
        <f ca="1">Sheet3!G41/(Sheet3!$M41+Sheet3!$N41*Sheet3!F$1)</f>
        <v>48.89</v>
      </c>
      <c r="H27">
        <f ca="1">Sheet3!H41/(Sheet3!$M41+Sheet3!$N41*Sheet3!G$1)</f>
        <v>55.063749999999999</v>
      </c>
      <c r="L27">
        <f ca="1">Sheet3!C41/(Sheet3!$K41+Sheet3!$L41*Sheet3!B$1)</f>
        <v>3.5192727272727273</v>
      </c>
      <c r="M27">
        <f ca="1">Sheet3!D41/(Sheet3!$K41+Sheet3!$L41*Sheet3!C$1)</f>
        <v>3.856349206349206</v>
      </c>
      <c r="N27">
        <f ca="1">Sheet3!E41/(Sheet3!$K41+Sheet3!$L41*Sheet3!D$1)</f>
        <v>4.117464788732395</v>
      </c>
      <c r="O27">
        <f ca="1">Sheet3!F41/(Sheet3!$K41+Sheet3!$L41*Sheet3!E$1)</f>
        <v>4.3256962025316454</v>
      </c>
      <c r="P27">
        <f ca="1">Sheet3!G41/(Sheet3!$K41+Sheet3!$L41*Sheet3!F$1)</f>
        <v>4.4956321839080458</v>
      </c>
      <c r="Q27">
        <f ca="1">Sheet3!H41/(Sheet3!$K41+Sheet3!$L41*Sheet3!G$1)</f>
        <v>4.6369473684210529</v>
      </c>
    </row>
    <row r="33" spans="1:41">
      <c r="A33" t="s">
        <v>71</v>
      </c>
      <c r="K33" t="s">
        <v>68</v>
      </c>
      <c r="S33" t="s">
        <v>69</v>
      </c>
      <c r="AA33" t="s">
        <v>104</v>
      </c>
      <c r="AI33" t="s">
        <v>108</v>
      </c>
    </row>
    <row r="34" spans="1:41">
      <c r="A34" t="str">
        <f>Sheet3!A16</f>
        <v>Gale</v>
      </c>
      <c r="B34" t="str">
        <f>Sheet3!J16</f>
        <v>Arboreal Crusader</v>
      </c>
      <c r="C34">
        <f ca="1">Sheet3!C16 * 0.75</f>
        <v>227.64300000000003</v>
      </c>
      <c r="D34">
        <f ca="1">Sheet3!D16 * 0.75</f>
        <v>291.05700000000007</v>
      </c>
      <c r="E34">
        <f ca="1">Sheet3!E16 * 0.75</f>
        <v>354.47100000000006</v>
      </c>
      <c r="F34">
        <f ca="1">Sheet3!F16 * 0.75</f>
        <v>417.88500000000005</v>
      </c>
      <c r="G34">
        <f ca="1">Sheet3!G16 * 0.75</f>
        <v>481.29899999999998</v>
      </c>
      <c r="H34">
        <f ca="1">Sheet3!H16 * 0.75</f>
        <v>544.71300000000008</v>
      </c>
      <c r="K34" t="str">
        <f t="shared" ref="K34:K84" si="0">A34</f>
        <v>Gale</v>
      </c>
      <c r="L34">
        <f ca="1">Sheet5!C34/(Sheet3!$M16+Sheet3!$N16*Sheet3!B$1)</f>
        <v>20.694818181818185</v>
      </c>
      <c r="M34">
        <f ca="1">Sheet5!D34/(Sheet3!$M16+Sheet3!$N16*Sheet3!C$1)</f>
        <v>26.459727272727278</v>
      </c>
      <c r="N34">
        <f ca="1">Sheet5!E34/(Sheet3!$M16+Sheet3!$N16*Sheet3!D$1)</f>
        <v>32.224636363636371</v>
      </c>
      <c r="O34">
        <f ca="1">Sheet5!F34/(Sheet3!$M16+Sheet3!$N16*Sheet3!E$1)</f>
        <v>37.989545454545457</v>
      </c>
      <c r="P34">
        <f ca="1">Sheet5!G34/(Sheet3!$M16+Sheet3!$N16*Sheet3!F$1)</f>
        <v>43.754454545454543</v>
      </c>
      <c r="Q34">
        <f ca="1">Sheet5!H34/(Sheet3!$M16+Sheet3!$N16*Sheet3!G$1)</f>
        <v>49.519363636363643</v>
      </c>
      <c r="S34" t="str">
        <f>A34</f>
        <v>Gale</v>
      </c>
      <c r="T34">
        <f ca="1">Sheet5!C34/(Sheet3!$K16+Sheet3!$L16*Sheet3!B$1)</f>
        <v>4.1389636363636368</v>
      </c>
      <c r="U34">
        <f ca="1">Sheet5!D34/(Sheet3!$K16+Sheet3!$L16*Sheet3!C$1)</f>
        <v>3.7799610389610399</v>
      </c>
      <c r="V34">
        <f ca="1">Sheet5!E34/(Sheet3!$K16+Sheet3!$L16*Sheet3!D$1)</f>
        <v>3.5805151515151521</v>
      </c>
      <c r="W34">
        <f ca="1">Sheet5!F34/(Sheet3!$K16+Sheet3!$L16*Sheet3!E$1)</f>
        <v>3.4535950413223144</v>
      </c>
      <c r="X34">
        <f ca="1">Sheet5!G34/(Sheet3!$K16+Sheet3!$L16*Sheet3!F$1)</f>
        <v>3.3657272727272725</v>
      </c>
      <c r="Y34">
        <f ca="1">Sheet5!H34/(Sheet3!$K16+Sheet3!$L16*Sheet3!G$1)</f>
        <v>3.3012909090909095</v>
      </c>
      <c r="AA34" t="str">
        <f>S34</f>
        <v>Gale</v>
      </c>
      <c r="AB34">
        <f ca="1">(Sheet3!$K16+Sheet3!$L16*Sheet3!B$1) / VLOOKUP(Sheet3!$J16,Sheet2!$A$2:$N$39,14,FALSE)</f>
        <v>19.177126917712691</v>
      </c>
      <c r="AC34">
        <f ca="1">(Sheet3!$K16+Sheet3!$L16*Sheet3!C$1) / VLOOKUP(Sheet3!$J16,Sheet2!$A$2:$N$39,14,FALSE)</f>
        <v>26.847977684797765</v>
      </c>
      <c r="AD34">
        <f ca="1">(Sheet3!$K16+Sheet3!$L16*Sheet3!D$1) / VLOOKUP(Sheet3!$J16,Sheet2!$A$2:$N$39,14,FALSE)</f>
        <v>34.51882845188284</v>
      </c>
      <c r="AE34">
        <f ca="1">(Sheet3!$K16+Sheet3!$L16*Sheet3!E$1) / VLOOKUP(Sheet3!$J16,Sheet2!$A$2:$N$39,14,FALSE)</f>
        <v>42.189679218967918</v>
      </c>
      <c r="AF34">
        <f ca="1">(Sheet3!$K16+Sheet3!$L16*Sheet3!F$1) / VLOOKUP(Sheet3!$J16,Sheet2!$A$2:$N$39,14,FALSE)</f>
        <v>49.860529986052995</v>
      </c>
      <c r="AG34">
        <f ca="1">(Sheet3!$K16+Sheet3!$L16*Sheet3!G$1) / VLOOKUP(Sheet3!$J16,Sheet2!$A$2:$N$39,14,FALSE)</f>
        <v>57.531380753138066</v>
      </c>
      <c r="AI34" t="str">
        <f>A34</f>
        <v>Gale</v>
      </c>
      <c r="AJ34">
        <f ca="1">C34/VLOOKUP(Sheet3!$J16,Sheet2!$A$2:$N$39,13,FALSE)</f>
        <v>0.1674769174176936</v>
      </c>
      <c r="AK34">
        <f ca="1">D34/VLOOKUP(Sheet3!$J16,Sheet2!$A$2:$N$39,13,FALSE)</f>
        <v>0.21413058672061805</v>
      </c>
      <c r="AL34">
        <f ca="1">E34/VLOOKUP(Sheet3!$J16,Sheet2!$A$2:$N$39,13,FALSE)</f>
        <v>0.26078425602354244</v>
      </c>
      <c r="AM34">
        <f ca="1">F34/VLOOKUP(Sheet3!$J16,Sheet2!$A$2:$N$39,13,FALSE)</f>
        <v>0.30743792532646685</v>
      </c>
      <c r="AN34">
        <f ca="1">G34/VLOOKUP(Sheet3!$J16,Sheet2!$A$2:$N$39,13,FALSE)</f>
        <v>0.35409159462939122</v>
      </c>
      <c r="AO34">
        <f ca="1">H34/VLOOKUP(Sheet3!$J16,Sheet2!$A$2:$N$39,13,FALSE)</f>
        <v>0.40074526393231569</v>
      </c>
    </row>
    <row r="35" spans="1:41">
      <c r="A35" t="str">
        <f>Sheet3!A17</f>
        <v>Incinerate</v>
      </c>
      <c r="B35" t="str">
        <f>Sheet3!J17</f>
        <v>Soul Binder</v>
      </c>
      <c r="C35">
        <f ca="1">Sheet3!C17 * 0.75</f>
        <v>98.67</v>
      </c>
      <c r="D35">
        <f ca="1">Sheet3!D17 * 0.75</f>
        <v>125.18220000000001</v>
      </c>
      <c r="E35">
        <f ca="1">Sheet3!E17 * 0.75</f>
        <v>151.69440000000003</v>
      </c>
      <c r="F35">
        <f ca="1">Sheet3!F17 * 0.75</f>
        <v>178.20660000000004</v>
      </c>
      <c r="G35">
        <f ca="1">Sheet3!G17 * 0.75</f>
        <v>204.71880000000004</v>
      </c>
      <c r="H35">
        <f ca="1">Sheet3!H17 * 0.75</f>
        <v>231.23099999999999</v>
      </c>
      <c r="K35" t="str">
        <f t="shared" si="0"/>
        <v>Incinerate</v>
      </c>
      <c r="L35">
        <f ca="1">Sheet5!C35/(Sheet3!$M17+Sheet3!$N17*Sheet3!B$1)</f>
        <v>32.89</v>
      </c>
      <c r="M35">
        <f ca="1">Sheet5!D35/(Sheet3!$M17+Sheet3!$N17*Sheet3!C$1)</f>
        <v>41.727400000000003</v>
      </c>
      <c r="N35">
        <f ca="1">Sheet5!E35/(Sheet3!$M17+Sheet3!$N17*Sheet3!D$1)</f>
        <v>50.564800000000012</v>
      </c>
      <c r="O35">
        <f ca="1">Sheet5!F35/(Sheet3!$M17+Sheet3!$N17*Sheet3!E$1)</f>
        <v>59.402200000000015</v>
      </c>
      <c r="P35">
        <f ca="1">Sheet5!G35/(Sheet3!$M17+Sheet3!$N17*Sheet3!F$1)</f>
        <v>68.23960000000001</v>
      </c>
      <c r="Q35">
        <f ca="1">Sheet5!H35/(Sheet3!$M17+Sheet3!$N17*Sheet3!G$1)</f>
        <v>77.076999999999998</v>
      </c>
      <c r="S35" t="str">
        <f t="shared" ref="S35:S59" si="1">A35</f>
        <v>Incinerate</v>
      </c>
      <c r="T35">
        <f ca="1">Sheet5!C35/(Sheet3!$K17+Sheet3!$L17*Sheet3!B$1)</f>
        <v>1.794</v>
      </c>
      <c r="U35">
        <f ca="1">Sheet5!D35/(Sheet3!$K17+Sheet3!$L17*Sheet3!C$1)</f>
        <v>1.8142347826086958</v>
      </c>
      <c r="V35">
        <f ca="1">Sheet5!E35/(Sheet3!$K17+Sheet3!$L17*Sheet3!D$1)</f>
        <v>1.8276433734939763</v>
      </c>
      <c r="W35">
        <f ca="1">Sheet5!F35/(Sheet3!$K17+Sheet3!$L17*Sheet3!E$1)</f>
        <v>1.8371814432989695</v>
      </c>
      <c r="X35">
        <f ca="1">Sheet5!G35/(Sheet3!$K17+Sheet3!$L17*Sheet3!F$1)</f>
        <v>1.8443135135135138</v>
      </c>
      <c r="Y35">
        <f ca="1">Sheet5!H35/(Sheet3!$K17+Sheet3!$L17*Sheet3!G$1)</f>
        <v>1.8498479999999999</v>
      </c>
      <c r="AA35" t="str">
        <f t="shared" ref="AA35:AA84" si="2">S35</f>
        <v>Incinerate</v>
      </c>
      <c r="AB35">
        <f ca="1">(Sheet3!$K17+Sheet3!$L17*Sheet3!B$1) / VLOOKUP(Sheet3!$J17,Sheet2!$A$2:$N$39,14,FALSE)</f>
        <v>20.190895741556535</v>
      </c>
      <c r="AC35">
        <f ca="1">(Sheet3!$K17+Sheet3!$L17*Sheet3!C$1) / VLOOKUP(Sheet3!$J17,Sheet2!$A$2:$N$39,14,FALSE)</f>
        <v>25.330396475770922</v>
      </c>
      <c r="AD35">
        <f ca="1">(Sheet3!$K17+Sheet3!$L17*Sheet3!D$1) / VLOOKUP(Sheet3!$J17,Sheet2!$A$2:$N$39,14,FALSE)</f>
        <v>30.469897209985312</v>
      </c>
      <c r="AE35">
        <f ca="1">(Sheet3!$K17+Sheet3!$L17*Sheet3!E$1) / VLOOKUP(Sheet3!$J17,Sheet2!$A$2:$N$39,14,FALSE)</f>
        <v>35.609397944199706</v>
      </c>
      <c r="AF35">
        <f ca="1">(Sheet3!$K17+Sheet3!$L17*Sheet3!F$1) / VLOOKUP(Sheet3!$J17,Sheet2!$A$2:$N$39,14,FALSE)</f>
        <v>40.748898678414093</v>
      </c>
      <c r="AG35">
        <f ca="1">(Sheet3!$K17+Sheet3!$L17*Sheet3!G$1) / VLOOKUP(Sheet3!$J17,Sheet2!$A$2:$N$39,14,FALSE)</f>
        <v>45.888399412628488</v>
      </c>
      <c r="AI35" t="str">
        <f t="shared" ref="AI35:AI84" si="3">A35</f>
        <v>Incinerate</v>
      </c>
      <c r="AJ35">
        <f ca="1">C35/VLOOKUP(Sheet3!$J17,Sheet2!$A$2:$N$39,13,FALSE)</f>
        <v>5.6046577676796376E-2</v>
      </c>
      <c r="AK35">
        <f ca="1">D35/VLOOKUP(Sheet3!$J17,Sheet2!$A$2:$N$39,13,FALSE)</f>
        <v>7.1106049417779052E-2</v>
      </c>
      <c r="AL35">
        <f ca="1">E35/VLOOKUP(Sheet3!$J17,Sheet2!$A$2:$N$39,13,FALSE)</f>
        <v>8.6165521158761749E-2</v>
      </c>
      <c r="AM35">
        <f ca="1">F35/VLOOKUP(Sheet3!$J17,Sheet2!$A$2:$N$39,13,FALSE)</f>
        <v>0.10122499289974443</v>
      </c>
      <c r="AN35">
        <f ca="1">G35/VLOOKUP(Sheet3!$J17,Sheet2!$A$2:$N$39,13,FALSE)</f>
        <v>0.1162844646407271</v>
      </c>
      <c r="AO35">
        <f ca="1">H35/VLOOKUP(Sheet3!$J17,Sheet2!$A$2:$N$39,13,FALSE)</f>
        <v>0.13134393638170974</v>
      </c>
    </row>
    <row r="36" spans="1:41">
      <c r="A36" t="str">
        <f>Sheet3!A18</f>
        <v>Arctic Cataclysm</v>
      </c>
      <c r="B36" t="str">
        <f>Sheet3!J18</f>
        <v>Glacial Tyrant</v>
      </c>
      <c r="C36">
        <f ca="1">Sheet3!C18 * 0.75</f>
        <v>163.92000000000002</v>
      </c>
      <c r="D36">
        <f ca="1">Sheet3!D18 * 0.75</f>
        <v>198.55500000000001</v>
      </c>
      <c r="E36">
        <f ca="1">Sheet3!E18 * 0.75</f>
        <v>233.18999999999997</v>
      </c>
      <c r="F36">
        <f ca="1">Sheet3!F18 * 0.75</f>
        <v>267.82499999999999</v>
      </c>
      <c r="G36">
        <f ca="1">Sheet3!G18 * 0.75</f>
        <v>302.45999999999998</v>
      </c>
      <c r="H36">
        <f ca="1">Sheet3!H18 * 0.75</f>
        <v>337.09499999999997</v>
      </c>
      <c r="K36" t="str">
        <f t="shared" si="0"/>
        <v>Arctic Cataclysm</v>
      </c>
      <c r="L36">
        <f ca="1">Sheet5!C36/(Sheet3!$M18+Sheet3!$N18*Sheet3!B$1)</f>
        <v>10.245000000000001</v>
      </c>
      <c r="M36">
        <f ca="1">Sheet5!D36/(Sheet3!$M18+Sheet3!$N18*Sheet3!C$1)</f>
        <v>12.4096875</v>
      </c>
      <c r="N36">
        <f ca="1">Sheet5!E36/(Sheet3!$M18+Sheet3!$N18*Sheet3!D$1)</f>
        <v>14.574374999999998</v>
      </c>
      <c r="O36">
        <f ca="1">Sheet5!F36/(Sheet3!$M18+Sheet3!$N18*Sheet3!E$1)</f>
        <v>16.739062499999999</v>
      </c>
      <c r="P36">
        <f ca="1">Sheet5!G36/(Sheet3!$M18+Sheet3!$N18*Sheet3!F$1)</f>
        <v>18.903749999999999</v>
      </c>
      <c r="Q36">
        <f ca="1">Sheet5!H36/(Sheet3!$M18+Sheet3!$N18*Sheet3!G$1)</f>
        <v>21.068437499999998</v>
      </c>
      <c r="S36" t="str">
        <f t="shared" si="1"/>
        <v>Arctic Cataclysm</v>
      </c>
      <c r="T36">
        <f ca="1">Sheet5!C36/(Sheet3!$K18+Sheet3!$L18*Sheet3!B$1)</f>
        <v>2.3417142857142861</v>
      </c>
      <c r="U36">
        <f ca="1">Sheet5!D36/(Sheet3!$K18+Sheet3!$L18*Sheet3!C$1)</f>
        <v>2.1122872340425531</v>
      </c>
      <c r="V36">
        <f ca="1">Sheet5!E36/(Sheet3!$K18+Sheet3!$L18*Sheet3!D$1)</f>
        <v>1.9761864406779659</v>
      </c>
      <c r="W36">
        <f ca="1">Sheet5!F36/(Sheet3!$K18+Sheet3!$L18*Sheet3!E$1)</f>
        <v>1.8860915492957746</v>
      </c>
      <c r="X36">
        <f ca="1">Sheet5!G36/(Sheet3!$K18+Sheet3!$L18*Sheet3!F$1)</f>
        <v>1.8220481927710843</v>
      </c>
      <c r="Y36">
        <f ca="1">Sheet5!H36/(Sheet3!$K18+Sheet3!$L18*Sheet3!G$1)</f>
        <v>1.7741842105263157</v>
      </c>
      <c r="AA36" t="str">
        <f t="shared" si="2"/>
        <v>Arctic Cataclysm</v>
      </c>
      <c r="AB36">
        <f ca="1">(Sheet3!$K18+Sheet3!$L18*Sheet3!B$1) / VLOOKUP(Sheet3!$J18,Sheet2!$A$2:$N$39,14,FALSE)</f>
        <v>9.5569663458256535</v>
      </c>
      <c r="AC36">
        <f ca="1">(Sheet3!$K18+Sheet3!$L18*Sheet3!C$1) / VLOOKUP(Sheet3!$J18,Sheet2!$A$2:$N$39,14,FALSE)</f>
        <v>12.833640521537305</v>
      </c>
      <c r="AD36">
        <f ca="1">(Sheet3!$K18+Sheet3!$L18*Sheet3!D$1) / VLOOKUP(Sheet3!$J18,Sheet2!$A$2:$N$39,14,FALSE)</f>
        <v>16.11031469724896</v>
      </c>
      <c r="AE36">
        <f ca="1">(Sheet3!$K18+Sheet3!$L18*Sheet3!E$1) / VLOOKUP(Sheet3!$J18,Sheet2!$A$2:$N$39,14,FALSE)</f>
        <v>19.386988872960611</v>
      </c>
      <c r="AF36">
        <f ca="1">(Sheet3!$K18+Sheet3!$L18*Sheet3!F$1) / VLOOKUP(Sheet3!$J18,Sheet2!$A$2:$N$39,14,FALSE)</f>
        <v>22.663663048672262</v>
      </c>
      <c r="AG36">
        <f ca="1">(Sheet3!$K18+Sheet3!$L18*Sheet3!G$1) / VLOOKUP(Sheet3!$J18,Sheet2!$A$2:$N$39,14,FALSE)</f>
        <v>25.940337224383914</v>
      </c>
      <c r="AI36" t="str">
        <f t="shared" si="3"/>
        <v>Arctic Cataclysm</v>
      </c>
      <c r="AJ36">
        <f ca="1">C36/VLOOKUP(Sheet3!$J18,Sheet2!$A$2:$N$39,13,FALSE)</f>
        <v>7.3904418394950419E-2</v>
      </c>
      <c r="AK36">
        <f ca="1">D36/VLOOKUP(Sheet3!$J18,Sheet2!$A$2:$N$39,13,FALSE)</f>
        <v>8.9519837691614076E-2</v>
      </c>
      <c r="AL36">
        <f ca="1">E36/VLOOKUP(Sheet3!$J18,Sheet2!$A$2:$N$39,13,FALSE)</f>
        <v>0.10513525698827772</v>
      </c>
      <c r="AM36">
        <f ca="1">F36/VLOOKUP(Sheet3!$J18,Sheet2!$A$2:$N$39,13,FALSE)</f>
        <v>0.12075067628494138</v>
      </c>
      <c r="AN36">
        <f ca="1">G36/VLOOKUP(Sheet3!$J18,Sheet2!$A$2:$N$39,13,FALSE)</f>
        <v>0.13636609558160503</v>
      </c>
      <c r="AO36">
        <f ca="1">H36/VLOOKUP(Sheet3!$J18,Sheet2!$A$2:$N$39,13,FALSE)</f>
        <v>0.15198151487826869</v>
      </c>
    </row>
    <row r="37" spans="1:41">
      <c r="A37" t="str">
        <f>Sheet3!A19</f>
        <v>Caustic Breath</v>
      </c>
      <c r="B37" t="str">
        <f>Sheet3!J19</f>
        <v>Acid Reaver</v>
      </c>
      <c r="C37">
        <f ca="1">Sheet3!C19 * 0.75</f>
        <v>211.23</v>
      </c>
      <c r="D37">
        <f ca="1">Sheet3!D19 * 0.75</f>
        <v>253.59</v>
      </c>
      <c r="E37">
        <f ca="1">Sheet3!E19 * 0.75</f>
        <v>295.95000000000005</v>
      </c>
      <c r="F37">
        <f ca="1">Sheet3!F19 * 0.75</f>
        <v>338.31000000000006</v>
      </c>
      <c r="G37">
        <f ca="1">Sheet3!G19 * 0.75</f>
        <v>380.67000000000007</v>
      </c>
      <c r="H37">
        <f ca="1">Sheet3!H19 * 0.75</f>
        <v>423.03</v>
      </c>
      <c r="K37" t="str">
        <f t="shared" si="0"/>
        <v>Caustic Breath</v>
      </c>
      <c r="L37">
        <f ca="1">Sheet5!C37/(Sheet3!$M19+Sheet3!$N19*Sheet3!B$1)</f>
        <v>26.403749999999999</v>
      </c>
      <c r="M37">
        <f ca="1">Sheet5!D37/(Sheet3!$M19+Sheet3!$N19*Sheet3!C$1)</f>
        <v>31.69875</v>
      </c>
      <c r="N37">
        <f ca="1">Sheet5!E37/(Sheet3!$M19+Sheet3!$N19*Sheet3!D$1)</f>
        <v>36.993750000000006</v>
      </c>
      <c r="O37">
        <f ca="1">Sheet5!F37/(Sheet3!$M19+Sheet3!$N19*Sheet3!E$1)</f>
        <v>42.288750000000007</v>
      </c>
      <c r="P37">
        <f ca="1">Sheet5!G37/(Sheet3!$M19+Sheet3!$N19*Sheet3!F$1)</f>
        <v>47.583750000000009</v>
      </c>
      <c r="Q37">
        <f ca="1">Sheet5!H37/(Sheet3!$M19+Sheet3!$N19*Sheet3!G$1)</f>
        <v>52.878749999999997</v>
      </c>
      <c r="S37" t="str">
        <f t="shared" si="1"/>
        <v>Caustic Breath</v>
      </c>
      <c r="T37">
        <f ca="1">Sheet5!C37/(Sheet3!$K19+Sheet3!$L19*Sheet3!B$1)</f>
        <v>5.2807499999999994</v>
      </c>
      <c r="U37">
        <f ca="1">Sheet5!D37/(Sheet3!$K19+Sheet3!$L19*Sheet3!C$1)</f>
        <v>4.8767307692307691</v>
      </c>
      <c r="V37">
        <f ca="1">Sheet5!E37/(Sheet3!$K19+Sheet3!$L19*Sheet3!D$1)</f>
        <v>4.6242187500000007</v>
      </c>
      <c r="W37">
        <f ca="1">Sheet5!F37/(Sheet3!$K19+Sheet3!$L19*Sheet3!E$1)</f>
        <v>4.4514473684210536</v>
      </c>
      <c r="X37">
        <f ca="1">Sheet5!G37/(Sheet3!$K19+Sheet3!$L19*Sheet3!F$1)</f>
        <v>4.3257954545454558</v>
      </c>
      <c r="Y37">
        <f ca="1">Sheet5!H37/(Sheet3!$K19+Sheet3!$L19*Sheet3!G$1)</f>
        <v>4.2302999999999997</v>
      </c>
      <c r="AA37" t="str">
        <f t="shared" si="2"/>
        <v>Caustic Breath</v>
      </c>
      <c r="AB37">
        <f ca="1">(Sheet3!$K19+Sheet3!$L19*Sheet3!B$1) / VLOOKUP(Sheet3!$J19,Sheet2!$A$2:$N$39,14,FALSE)</f>
        <v>22.408963585434176</v>
      </c>
      <c r="AC37">
        <f ca="1">(Sheet3!$K19+Sheet3!$L19*Sheet3!C$1) / VLOOKUP(Sheet3!$J19,Sheet2!$A$2:$N$39,14,FALSE)</f>
        <v>29.131652661064425</v>
      </c>
      <c r="AD37">
        <f ca="1">(Sheet3!$K19+Sheet3!$L19*Sheet3!D$1) / VLOOKUP(Sheet3!$J19,Sheet2!$A$2:$N$39,14,FALSE)</f>
        <v>35.854341736694678</v>
      </c>
      <c r="AE37">
        <f ca="1">(Sheet3!$K19+Sheet3!$L19*Sheet3!E$1) / VLOOKUP(Sheet3!$J19,Sheet2!$A$2:$N$39,14,FALSE)</f>
        <v>42.577030812324935</v>
      </c>
      <c r="AF37">
        <f ca="1">(Sheet3!$K19+Sheet3!$L19*Sheet3!F$1) / VLOOKUP(Sheet3!$J19,Sheet2!$A$2:$N$39,14,FALSE)</f>
        <v>49.299719887955185</v>
      </c>
      <c r="AG37">
        <f ca="1">(Sheet3!$K19+Sheet3!$L19*Sheet3!G$1) / VLOOKUP(Sheet3!$J19,Sheet2!$A$2:$N$39,14,FALSE)</f>
        <v>56.022408963585434</v>
      </c>
      <c r="AI37" t="str">
        <f t="shared" si="3"/>
        <v>Caustic Breath</v>
      </c>
      <c r="AJ37">
        <f ca="1">C37/VLOOKUP(Sheet3!$J19,Sheet2!$A$2:$N$39,13,FALSE)</f>
        <v>7.0740120562625589E-2</v>
      </c>
      <c r="AK37">
        <f ca="1">D37/VLOOKUP(Sheet3!$J19,Sheet2!$A$2:$N$39,13,FALSE)</f>
        <v>8.4926322839919632E-2</v>
      </c>
      <c r="AL37">
        <f ca="1">E37/VLOOKUP(Sheet3!$J19,Sheet2!$A$2:$N$39,13,FALSE)</f>
        <v>9.9112525117213676E-2</v>
      </c>
      <c r="AM37">
        <f ca="1">F37/VLOOKUP(Sheet3!$J19,Sheet2!$A$2:$N$39,13,FALSE)</f>
        <v>0.11329872739450772</v>
      </c>
      <c r="AN37">
        <f ca="1">G37/VLOOKUP(Sheet3!$J19,Sheet2!$A$2:$N$39,13,FALSE)</f>
        <v>0.12748492967180178</v>
      </c>
      <c r="AO37">
        <f ca="1">H37/VLOOKUP(Sheet3!$J19,Sheet2!$A$2:$N$39,13,FALSE)</f>
        <v>0.14167113194909578</v>
      </c>
    </row>
    <row r="38" spans="1:41">
      <c r="A38" t="str">
        <f>Sheet3!A20</f>
        <v>Holy Strike</v>
      </c>
      <c r="B38" t="str">
        <f>Sheet3!J20</f>
        <v>Divine Wizard</v>
      </c>
      <c r="C38">
        <f ca="1">Sheet3!C20 * 0.75</f>
        <v>271.18650000000002</v>
      </c>
      <c r="D38">
        <f ca="1">Sheet3!D20 * 0.75</f>
        <v>331.58775000000003</v>
      </c>
      <c r="E38">
        <f ca="1">Sheet3!E20 * 0.75</f>
        <v>391.98900000000003</v>
      </c>
      <c r="F38">
        <f ca="1">Sheet3!F20 * 0.75</f>
        <v>452.39025000000004</v>
      </c>
      <c r="G38">
        <f ca="1">Sheet3!G20 * 0.75</f>
        <v>512.79150000000004</v>
      </c>
      <c r="H38">
        <f ca="1">Sheet3!H20 * 0.75</f>
        <v>573.19275000000005</v>
      </c>
      <c r="K38" t="str">
        <f t="shared" si="0"/>
        <v>Holy Strike</v>
      </c>
      <c r="L38">
        <f ca="1">Sheet5!C38/(Sheet3!$M20+Sheet3!$N20*Sheet3!B$1)</f>
        <v>36.158200000000001</v>
      </c>
      <c r="M38">
        <f ca="1">Sheet5!D38/(Sheet3!$M20+Sheet3!$N20*Sheet3!C$1)</f>
        <v>40.192454545454552</v>
      </c>
      <c r="N38">
        <f ca="1">Sheet5!E38/(Sheet3!$M20+Sheet3!$N20*Sheet3!D$1)</f>
        <v>43.554333333333339</v>
      </c>
      <c r="O38">
        <f ca="1">Sheet5!F38/(Sheet3!$M20+Sheet3!$N20*Sheet3!E$1)</f>
        <v>46.399000000000001</v>
      </c>
      <c r="P38">
        <f ca="1">Sheet5!G38/(Sheet3!$M20+Sheet3!$N20*Sheet3!F$1)</f>
        <v>48.83728571428572</v>
      </c>
      <c r="Q38">
        <f ca="1">Sheet5!H38/(Sheet3!$M20+Sheet3!$N20*Sheet3!G$1)</f>
        <v>50.950466666666671</v>
      </c>
      <c r="S38" t="str">
        <f t="shared" si="1"/>
        <v>Holy Strike</v>
      </c>
      <c r="T38">
        <f ca="1">Sheet5!C38/(Sheet3!$K20+Sheet3!$L20*Sheet3!B$1)</f>
        <v>3.8740928571428577</v>
      </c>
      <c r="U38">
        <f ca="1">Sheet5!D38/(Sheet3!$K20+Sheet3!$L20*Sheet3!C$1)</f>
        <v>3.2508602941176474</v>
      </c>
      <c r="V38">
        <f ca="1">Sheet5!E38/(Sheet3!$K20+Sheet3!$L20*Sheet3!D$1)</f>
        <v>2.9252910447761198</v>
      </c>
      <c r="W38">
        <f ca="1">Sheet5!F38/(Sheet3!$K20+Sheet3!$L20*Sheet3!E$1)</f>
        <v>2.7252424698795181</v>
      </c>
      <c r="X38">
        <f ca="1">Sheet5!G38/(Sheet3!$K20+Sheet3!$L20*Sheet3!F$1)</f>
        <v>2.5898560606060608</v>
      </c>
      <c r="Y38">
        <f ca="1">Sheet5!H38/(Sheet3!$K20+Sheet3!$L20*Sheet3!G$1)</f>
        <v>2.4921423913043479</v>
      </c>
      <c r="AA38" t="str">
        <f t="shared" si="2"/>
        <v>Holy Strike</v>
      </c>
      <c r="AB38">
        <f ca="1">(Sheet3!$K20+Sheet3!$L20*Sheet3!B$1) / VLOOKUP(Sheet3!$J20,Sheet2!$A$2:$N$39,14,FALSE)</f>
        <v>24.322446143154966</v>
      </c>
      <c r="AC38">
        <f ca="1">(Sheet3!$K20+Sheet3!$L20*Sheet3!C$1) / VLOOKUP(Sheet3!$J20,Sheet2!$A$2:$N$39,14,FALSE)</f>
        <v>35.441278665740093</v>
      </c>
      <c r="AD38">
        <f ca="1">(Sheet3!$K20+Sheet3!$L20*Sheet3!D$1) / VLOOKUP(Sheet3!$J20,Sheet2!$A$2:$N$39,14,FALSE)</f>
        <v>46.560111188325223</v>
      </c>
      <c r="AE38">
        <f ca="1">(Sheet3!$K20+Sheet3!$L20*Sheet3!E$1) / VLOOKUP(Sheet3!$J20,Sheet2!$A$2:$N$39,14,FALSE)</f>
        <v>57.678943710910353</v>
      </c>
      <c r="AF38">
        <f ca="1">(Sheet3!$K20+Sheet3!$L20*Sheet3!F$1) / VLOOKUP(Sheet3!$J20,Sheet2!$A$2:$N$39,14,FALSE)</f>
        <v>68.797776233495483</v>
      </c>
      <c r="AG38">
        <f ca="1">(Sheet3!$K20+Sheet3!$L20*Sheet3!G$1) / VLOOKUP(Sheet3!$J20,Sheet2!$A$2:$N$39,14,FALSE)</f>
        <v>79.916608756080606</v>
      </c>
      <c r="AI38" t="str">
        <f t="shared" si="3"/>
        <v>Holy Strike</v>
      </c>
      <c r="AJ38">
        <f ca="1">C38/VLOOKUP(Sheet3!$J20,Sheet2!$A$2:$N$39,13,FALSE)</f>
        <v>0.20355526365171703</v>
      </c>
      <c r="AK38">
        <f ca="1">D38/VLOOKUP(Sheet3!$J20,Sheet2!$A$2:$N$39,13,FALSE)</f>
        <v>0.24889303809345095</v>
      </c>
      <c r="AL38">
        <f ca="1">E38/VLOOKUP(Sheet3!$J20,Sheet2!$A$2:$N$39,13,FALSE)</f>
        <v>0.29423081253518485</v>
      </c>
      <c r="AM38">
        <f ca="1">F38/VLOOKUP(Sheet3!$J20,Sheet2!$A$2:$N$39,13,FALSE)</f>
        <v>0.33956858697691877</v>
      </c>
      <c r="AN38">
        <f ca="1">G38/VLOOKUP(Sheet3!$J20,Sheet2!$A$2:$N$39,13,FALSE)</f>
        <v>0.3849063614186527</v>
      </c>
      <c r="AO38">
        <f ca="1">H38/VLOOKUP(Sheet3!$J20,Sheet2!$A$2:$N$39,13,FALSE)</f>
        <v>0.43024413586038662</v>
      </c>
    </row>
    <row r="39" spans="1:41">
      <c r="A39" t="str">
        <f>Sheet3!A21</f>
        <v>Rockslide</v>
      </c>
      <c r="B39" t="str">
        <f>Sheet3!J21</f>
        <v>Colossus</v>
      </c>
      <c r="C39">
        <f ca="1">Sheet3!C21 * 0.75</f>
        <v>193.66125000000002</v>
      </c>
      <c r="D39">
        <f ca="1">Sheet3!D21 * 0.75</f>
        <v>245.90625</v>
      </c>
      <c r="E39">
        <f ca="1">Sheet3!E21 * 0.75</f>
        <v>298.15125</v>
      </c>
      <c r="F39">
        <f ca="1">Sheet3!F21 * 0.75</f>
        <v>350.39625000000001</v>
      </c>
      <c r="G39">
        <f ca="1">Sheet3!G21 * 0.75</f>
        <v>402.64125000000001</v>
      </c>
      <c r="H39">
        <f ca="1">Sheet3!H21 * 0.75</f>
        <v>454.88625000000002</v>
      </c>
      <c r="K39" t="str">
        <f t="shared" si="0"/>
        <v>Rockslide</v>
      </c>
      <c r="L39">
        <f ca="1">Sheet5!C39/(Sheet3!$M21+Sheet3!$N21*Sheet3!B$1)</f>
        <v>10.758958333333334</v>
      </c>
      <c r="M39">
        <f ca="1">Sheet5!D39/(Sheet3!$M21+Sheet3!$N21*Sheet3!C$1)</f>
        <v>13.661458333333334</v>
      </c>
      <c r="N39">
        <f ca="1">Sheet5!E39/(Sheet3!$M21+Sheet3!$N21*Sheet3!D$1)</f>
        <v>16.563958333333332</v>
      </c>
      <c r="O39">
        <f ca="1">Sheet5!F39/(Sheet3!$M21+Sheet3!$N21*Sheet3!E$1)</f>
        <v>19.466458333333335</v>
      </c>
      <c r="P39">
        <f ca="1">Sheet5!G39/(Sheet3!$M21+Sheet3!$N21*Sheet3!F$1)</f>
        <v>22.368958333333335</v>
      </c>
      <c r="Q39">
        <f ca="1">Sheet5!H39/(Sheet3!$M21+Sheet3!$N21*Sheet3!G$1)</f>
        <v>25.271458333333335</v>
      </c>
      <c r="S39" t="str">
        <f t="shared" si="1"/>
        <v>Rockslide</v>
      </c>
      <c r="T39">
        <f ca="1">Sheet5!C39/(Sheet3!$K21+Sheet3!$L21*Sheet3!B$1)</f>
        <v>2.9794038461538466</v>
      </c>
      <c r="U39">
        <f ca="1">Sheet5!D39/(Sheet3!$K21+Sheet3!$L21*Sheet3!C$1)</f>
        <v>2.762991573033708</v>
      </c>
      <c r="V39">
        <f ca="1">Sheet5!E39/(Sheet3!$K21+Sheet3!$L21*Sheet3!D$1)</f>
        <v>2.6385066371681418</v>
      </c>
      <c r="W39">
        <f ca="1">Sheet5!F39/(Sheet3!$K21+Sheet3!$L21*Sheet3!E$1)</f>
        <v>2.5576368613138687</v>
      </c>
      <c r="X39">
        <f ca="1">Sheet5!G39/(Sheet3!$K21+Sheet3!$L21*Sheet3!F$1)</f>
        <v>2.5008773291925466</v>
      </c>
      <c r="Y39">
        <f ca="1">Sheet5!H39/(Sheet3!$K21+Sheet3!$L21*Sheet3!G$1)</f>
        <v>2.4588445945945945</v>
      </c>
      <c r="AA39" t="str">
        <f t="shared" si="2"/>
        <v>Rockslide</v>
      </c>
      <c r="AB39">
        <f ca="1">(Sheet3!$K21+Sheet3!$L21*Sheet3!B$1) / VLOOKUP(Sheet3!$J21,Sheet2!$A$2:$N$39,14,FALSE)</f>
        <v>39.877300613496935</v>
      </c>
      <c r="AC39">
        <f ca="1">(Sheet3!$K21+Sheet3!$L21*Sheet3!C$1) / VLOOKUP(Sheet3!$J21,Sheet2!$A$2:$N$39,14,FALSE)</f>
        <v>54.601226993865033</v>
      </c>
      <c r="AD39">
        <f ca="1">(Sheet3!$K21+Sheet3!$L21*Sheet3!D$1) / VLOOKUP(Sheet3!$J21,Sheet2!$A$2:$N$39,14,FALSE)</f>
        <v>69.325153374233139</v>
      </c>
      <c r="AE39">
        <f ca="1">(Sheet3!$K21+Sheet3!$L21*Sheet3!E$1) / VLOOKUP(Sheet3!$J21,Sheet2!$A$2:$N$39,14,FALSE)</f>
        <v>84.049079754601237</v>
      </c>
      <c r="AF39">
        <f ca="1">(Sheet3!$K21+Sheet3!$L21*Sheet3!F$1) / VLOOKUP(Sheet3!$J21,Sheet2!$A$2:$N$39,14,FALSE)</f>
        <v>98.773006134969336</v>
      </c>
      <c r="AG39">
        <f ca="1">(Sheet3!$K21+Sheet3!$L21*Sheet3!G$1) / VLOOKUP(Sheet3!$J21,Sheet2!$A$2:$N$39,14,FALSE)</f>
        <v>113.49693251533743</v>
      </c>
      <c r="AI39" t="str">
        <f t="shared" si="3"/>
        <v>Rockslide</v>
      </c>
      <c r="AJ39">
        <f ca="1">C39/VLOOKUP(Sheet3!$J21,Sheet2!$A$2:$N$39,13,FALSE)</f>
        <v>6.29895104895105E-2</v>
      </c>
      <c r="AK39">
        <f ca="1">D39/VLOOKUP(Sheet3!$J21,Sheet2!$A$2:$N$39,13,FALSE)</f>
        <v>7.9982517482517487E-2</v>
      </c>
      <c r="AL39">
        <f ca="1">E39/VLOOKUP(Sheet3!$J21,Sheet2!$A$2:$N$39,13,FALSE)</f>
        <v>9.6975524475524474E-2</v>
      </c>
      <c r="AM39">
        <f ca="1">F39/VLOOKUP(Sheet3!$J21,Sheet2!$A$2:$N$39,13,FALSE)</f>
        <v>0.11396853146853148</v>
      </c>
      <c r="AN39">
        <f ca="1">G39/VLOOKUP(Sheet3!$J21,Sheet2!$A$2:$N$39,13,FALSE)</f>
        <v>0.13096153846153846</v>
      </c>
      <c r="AO39">
        <f ca="1">H39/VLOOKUP(Sheet3!$J21,Sheet2!$A$2:$N$39,13,FALSE)</f>
        <v>0.14795454545454545</v>
      </c>
    </row>
    <row r="40" spans="1:41">
      <c r="A40" t="str">
        <f>Sheet3!A22</f>
        <v>Rogue Wave</v>
      </c>
      <c r="B40" t="str">
        <f>Sheet3!J22</f>
        <v>Crest Witch</v>
      </c>
      <c r="C40">
        <f ca="1">Sheet3!C22 * 0.75</f>
        <v>244.17656250000002</v>
      </c>
      <c r="D40">
        <f ca="1">Sheet3!D22 * 0.75</f>
        <v>275.62275</v>
      </c>
      <c r="E40">
        <f ca="1">Sheet3!E22 * 0.75</f>
        <v>307.0689375</v>
      </c>
      <c r="F40">
        <f ca="1">Sheet3!F22 * 0.75</f>
        <v>338.51512500000001</v>
      </c>
      <c r="G40">
        <f ca="1">Sheet3!G22 * 0.75</f>
        <v>369.96131249999996</v>
      </c>
      <c r="H40">
        <f ca="1">Sheet3!H22 * 0.75</f>
        <v>401.40750000000003</v>
      </c>
      <c r="K40" t="str">
        <f t="shared" si="0"/>
        <v>Rogue Wave</v>
      </c>
      <c r="L40">
        <f ca="1">Sheet5!C40/(Sheet3!$M22+Sheet3!$N22*Sheet3!B$1)</f>
        <v>16.278437500000003</v>
      </c>
      <c r="M40">
        <f ca="1">Sheet5!D40/(Sheet3!$M22+Sheet3!$N22*Sheet3!C$1)</f>
        <v>18.374849999999999</v>
      </c>
      <c r="N40">
        <f ca="1">Sheet5!E40/(Sheet3!$M22+Sheet3!$N22*Sheet3!D$1)</f>
        <v>20.471262500000002</v>
      </c>
      <c r="O40">
        <f ca="1">Sheet5!F40/(Sheet3!$M22+Sheet3!$N22*Sheet3!E$1)</f>
        <v>22.567675000000001</v>
      </c>
      <c r="P40">
        <f ca="1">Sheet5!G40/(Sheet3!$M22+Sheet3!$N22*Sheet3!F$1)</f>
        <v>24.664087499999997</v>
      </c>
      <c r="Q40">
        <f ca="1">Sheet5!H40/(Sheet3!$M22+Sheet3!$N22*Sheet3!G$1)</f>
        <v>26.7605</v>
      </c>
      <c r="S40" t="str">
        <f t="shared" si="1"/>
        <v>Rogue Wave</v>
      </c>
      <c r="T40">
        <f ca="1">Sheet5!C40/(Sheet3!$K22+Sheet3!$L22*Sheet3!B$1)</f>
        <v>3.4882366071428574</v>
      </c>
      <c r="U40">
        <f ca="1">Sheet5!D40/(Sheet3!$K22+Sheet3!$L22*Sheet3!C$1)</f>
        <v>3.488895569620253</v>
      </c>
      <c r="V40">
        <f ca="1">Sheet5!E40/(Sheet3!$K22+Sheet3!$L22*Sheet3!D$1)</f>
        <v>3.489419744318182</v>
      </c>
      <c r="W40">
        <f ca="1">Sheet5!F40/(Sheet3!$K22+Sheet3!$L22*Sheet3!E$1)</f>
        <v>3.4898466494845364</v>
      </c>
      <c r="X40">
        <f ca="1">Sheet5!G40/(Sheet3!$K22+Sheet3!$L22*Sheet3!F$1)</f>
        <v>3.4902010613207546</v>
      </c>
      <c r="Y40">
        <f ca="1">Sheet5!H40/(Sheet3!$K22+Sheet3!$L22*Sheet3!G$1)</f>
        <v>3.4905000000000004</v>
      </c>
      <c r="AA40" t="str">
        <f t="shared" si="2"/>
        <v>Rogue Wave</v>
      </c>
      <c r="AB40">
        <f ca="1">(Sheet3!$K22+Sheet3!$L22*Sheet3!B$1) / VLOOKUP(Sheet3!$J22,Sheet2!$A$2:$N$39,14,FALSE)</f>
        <v>24.276053407317498</v>
      </c>
      <c r="AC40">
        <f ca="1">(Sheet3!$K22+Sheet3!$L22*Sheet3!C$1) / VLOOKUP(Sheet3!$J22,Sheet2!$A$2:$N$39,14,FALSE)</f>
        <v>27.397260273972606</v>
      </c>
      <c r="AD40">
        <f ca="1">(Sheet3!$K22+Sheet3!$L22*Sheet3!D$1) / VLOOKUP(Sheet3!$J22,Sheet2!$A$2:$N$39,14,FALSE)</f>
        <v>30.518467140627713</v>
      </c>
      <c r="AE40">
        <f ca="1">(Sheet3!$K22+Sheet3!$L22*Sheet3!E$1) / VLOOKUP(Sheet3!$J22,Sheet2!$A$2:$N$39,14,FALSE)</f>
        <v>33.639674007282821</v>
      </c>
      <c r="AF40">
        <f ca="1">(Sheet3!$K22+Sheet3!$L22*Sheet3!F$1) / VLOOKUP(Sheet3!$J22,Sheet2!$A$2:$N$39,14,FALSE)</f>
        <v>36.760880873937928</v>
      </c>
      <c r="AG40">
        <f ca="1">(Sheet3!$K22+Sheet3!$L22*Sheet3!G$1) / VLOOKUP(Sheet3!$J22,Sheet2!$A$2:$N$39,14,FALSE)</f>
        <v>39.882087740593036</v>
      </c>
      <c r="AI40" t="str">
        <f t="shared" si="3"/>
        <v>Rogue Wave</v>
      </c>
      <c r="AJ40">
        <f ca="1">C40/VLOOKUP(Sheet3!$J22,Sheet2!$A$2:$N$39,13,FALSE)</f>
        <v>0.17491157772206306</v>
      </c>
      <c r="AK40">
        <f ca="1">D40/VLOOKUP(Sheet3!$J22,Sheet2!$A$2:$N$39,13,FALSE)</f>
        <v>0.19743749999999999</v>
      </c>
      <c r="AL40">
        <f ca="1">E40/VLOOKUP(Sheet3!$J22,Sheet2!$A$2:$N$39,13,FALSE)</f>
        <v>0.21996342227793697</v>
      </c>
      <c r="AM40">
        <f ca="1">F40/VLOOKUP(Sheet3!$J22,Sheet2!$A$2:$N$39,13,FALSE)</f>
        <v>0.24248934455587393</v>
      </c>
      <c r="AN40">
        <f ca="1">G40/VLOOKUP(Sheet3!$J22,Sheet2!$A$2:$N$39,13,FALSE)</f>
        <v>0.26501526683381088</v>
      </c>
      <c r="AO40">
        <f ca="1">H40/VLOOKUP(Sheet3!$J22,Sheet2!$A$2:$N$39,13,FALSE)</f>
        <v>0.28754118911174786</v>
      </c>
    </row>
    <row r="41" spans="1:41">
      <c r="A41" t="str">
        <f>Sheet3!A23</f>
        <v>Frost Spire</v>
      </c>
      <c r="B41" t="str">
        <f>Sheet3!J23</f>
        <v>Icespinner</v>
      </c>
      <c r="C41">
        <f ca="1">Sheet3!C23 * 0.75</f>
        <v>390.44460000000004</v>
      </c>
      <c r="D41">
        <f ca="1">Sheet3!D23 * 0.75</f>
        <v>478.26869999999991</v>
      </c>
      <c r="E41">
        <f ca="1">Sheet3!E23 * 0.75</f>
        <v>566.09280000000001</v>
      </c>
      <c r="F41">
        <f ca="1">Sheet3!F23 * 0.75</f>
        <v>653.91689999999994</v>
      </c>
      <c r="G41">
        <f ca="1">Sheet3!G23 * 0.75</f>
        <v>741.74099999999999</v>
      </c>
      <c r="H41">
        <f ca="1">Sheet3!H23 * 0.75</f>
        <v>829.56510000000003</v>
      </c>
      <c r="K41" t="str">
        <f t="shared" si="0"/>
        <v>Frost Spire</v>
      </c>
      <c r="L41">
        <f ca="1">Sheet5!C41/(Sheet3!$M23+Sheet3!$N23*Sheet3!B$1)</f>
        <v>18.592600000000001</v>
      </c>
      <c r="M41">
        <f ca="1">Sheet5!D41/(Sheet3!$M23+Sheet3!$N23*Sheet3!C$1)</f>
        <v>22.774699999999996</v>
      </c>
      <c r="N41">
        <f ca="1">Sheet5!E41/(Sheet3!$M23+Sheet3!$N23*Sheet3!D$1)</f>
        <v>26.956800000000001</v>
      </c>
      <c r="O41">
        <f ca="1">Sheet5!F41/(Sheet3!$M23+Sheet3!$N23*Sheet3!E$1)</f>
        <v>31.138899999999996</v>
      </c>
      <c r="P41">
        <f ca="1">Sheet5!G41/(Sheet3!$M23+Sheet3!$N23*Sheet3!F$1)</f>
        <v>35.320999999999998</v>
      </c>
      <c r="Q41">
        <f ca="1">Sheet5!H41/(Sheet3!$M23+Sheet3!$N23*Sheet3!G$1)</f>
        <v>39.503100000000003</v>
      </c>
      <c r="S41" t="str">
        <f t="shared" si="1"/>
        <v>Frost Spire</v>
      </c>
      <c r="T41">
        <f ca="1">Sheet5!C41/(Sheet3!$K23+Sheet3!$L23*Sheet3!B$1)</f>
        <v>5.5777800000000006</v>
      </c>
      <c r="U41">
        <f ca="1">Sheet5!D41/(Sheet3!$K23+Sheet3!$L23*Sheet3!C$1)</f>
        <v>5.5612639534883712</v>
      </c>
      <c r="V41">
        <f ca="1">Sheet5!E41/(Sheet3!$K23+Sheet3!$L23*Sheet3!D$1)</f>
        <v>5.5499294117647056</v>
      </c>
      <c r="W41">
        <f ca="1">Sheet5!F41/(Sheet3!$K23+Sheet3!$L23*Sheet3!E$1)</f>
        <v>5.541668644067796</v>
      </c>
      <c r="X41">
        <f ca="1">Sheet5!G41/(Sheet3!$K23+Sheet3!$L23*Sheet3!F$1)</f>
        <v>5.5353805970149255</v>
      </c>
      <c r="Y41">
        <f ca="1">Sheet5!H41/(Sheet3!$K23+Sheet3!$L23*Sheet3!G$1)</f>
        <v>5.5304340000000005</v>
      </c>
      <c r="AA41" t="str">
        <f t="shared" si="2"/>
        <v>Frost Spire</v>
      </c>
      <c r="AB41">
        <f ca="1">(Sheet3!$K23+Sheet3!$L23*Sheet3!B$1) / VLOOKUP(Sheet3!$J23,Sheet2!$A$2:$N$39,14,FALSE)</f>
        <v>23.997257456290711</v>
      </c>
      <c r="AC41">
        <f ca="1">(Sheet3!$K23+Sheet3!$L23*Sheet3!C$1) / VLOOKUP(Sheet3!$J23,Sheet2!$A$2:$N$39,14,FALSE)</f>
        <v>29.482344874871444</v>
      </c>
      <c r="AD41">
        <f ca="1">(Sheet3!$K23+Sheet3!$L23*Sheet3!D$1) / VLOOKUP(Sheet3!$J23,Sheet2!$A$2:$N$39,14,FALSE)</f>
        <v>34.967432293452177</v>
      </c>
      <c r="AE41">
        <f ca="1">(Sheet3!$K23+Sheet3!$L23*Sheet3!E$1) / VLOOKUP(Sheet3!$J23,Sheet2!$A$2:$N$39,14,FALSE)</f>
        <v>40.45251971203291</v>
      </c>
      <c r="AF41">
        <f ca="1">(Sheet3!$K23+Sheet3!$L23*Sheet3!F$1) / VLOOKUP(Sheet3!$J23,Sheet2!$A$2:$N$39,14,FALSE)</f>
        <v>45.93760713061365</v>
      </c>
      <c r="AG41">
        <f ca="1">(Sheet3!$K23+Sheet3!$L23*Sheet3!G$1) / VLOOKUP(Sheet3!$J23,Sheet2!$A$2:$N$39,14,FALSE)</f>
        <v>51.422694549194382</v>
      </c>
      <c r="AI41" t="str">
        <f t="shared" si="3"/>
        <v>Frost Spire</v>
      </c>
      <c r="AJ41">
        <f ca="1">C41/VLOOKUP(Sheet3!$J23,Sheet2!$A$2:$N$39,13,FALSE)</f>
        <v>0.28868362292051758</v>
      </c>
      <c r="AK41">
        <f ca="1">D41/VLOOKUP(Sheet3!$J23,Sheet2!$A$2:$N$39,13,FALSE)</f>
        <v>0.3536182624768946</v>
      </c>
      <c r="AL41">
        <f ca="1">E41/VLOOKUP(Sheet3!$J23,Sheet2!$A$2:$N$39,13,FALSE)</f>
        <v>0.41855290203327172</v>
      </c>
      <c r="AM41">
        <f ca="1">F41/VLOOKUP(Sheet3!$J23,Sheet2!$A$2:$N$39,13,FALSE)</f>
        <v>0.48348754158964874</v>
      </c>
      <c r="AN41">
        <f ca="1">G41/VLOOKUP(Sheet3!$J23,Sheet2!$A$2:$N$39,13,FALSE)</f>
        <v>0.54842218114602592</v>
      </c>
      <c r="AO41">
        <f ca="1">H41/VLOOKUP(Sheet3!$J23,Sheet2!$A$2:$N$39,13,FALSE)</f>
        <v>0.61335682070240294</v>
      </c>
    </row>
    <row r="42" spans="1:41">
      <c r="A42" t="str">
        <f>Sheet3!A24</f>
        <v>Terra Smash</v>
      </c>
      <c r="B42" t="str">
        <f>Sheet3!J24</f>
        <v>Ascendant</v>
      </c>
      <c r="C42">
        <f ca="1">Sheet3!C24 * 0.75</f>
        <v>184.8</v>
      </c>
      <c r="D42">
        <f ca="1">Sheet3!D24 * 0.75</f>
        <v>247.5</v>
      </c>
      <c r="E42">
        <f ca="1">Sheet3!E24 * 0.75</f>
        <v>310.2</v>
      </c>
      <c r="F42">
        <f ca="1">Sheet3!F24 * 0.75</f>
        <v>372.9</v>
      </c>
      <c r="G42">
        <f ca="1">Sheet3!G24 * 0.75</f>
        <v>435.59999999999997</v>
      </c>
      <c r="H42">
        <f ca="1">Sheet3!H24 * 0.75</f>
        <v>498.30000000000007</v>
      </c>
      <c r="K42" t="str">
        <f t="shared" si="0"/>
        <v>Terra Smash</v>
      </c>
      <c r="L42">
        <f ca="1">Sheet5!C42/(Sheet3!$M24+Sheet3!$N24*Sheet3!B$1)</f>
        <v>23.1</v>
      </c>
      <c r="M42">
        <f ca="1">Sheet5!D42/(Sheet3!$M24+Sheet3!$N24*Sheet3!C$1)</f>
        <v>30.9375</v>
      </c>
      <c r="N42">
        <f ca="1">Sheet5!E42/(Sheet3!$M24+Sheet3!$N24*Sheet3!D$1)</f>
        <v>38.774999999999999</v>
      </c>
      <c r="O42">
        <f ca="1">Sheet5!F42/(Sheet3!$M24+Sheet3!$N24*Sheet3!E$1)</f>
        <v>46.612499999999997</v>
      </c>
      <c r="P42">
        <f ca="1">Sheet5!G42/(Sheet3!$M24+Sheet3!$N24*Sheet3!F$1)</f>
        <v>54.449999999999996</v>
      </c>
      <c r="Q42">
        <f ca="1">Sheet5!H42/(Sheet3!$M24+Sheet3!$N24*Sheet3!G$1)</f>
        <v>62.287500000000009</v>
      </c>
      <c r="S42" t="str">
        <f t="shared" si="1"/>
        <v>Terra Smash</v>
      </c>
      <c r="T42">
        <f ca="1">Sheet5!C42/(Sheet3!$K24+Sheet3!$L24*Sheet3!B$1)</f>
        <v>5.28</v>
      </c>
      <c r="U42">
        <f ca="1">Sheet5!D42/(Sheet3!$K24+Sheet3!$L24*Sheet3!C$1)</f>
        <v>5.7558139534883717</v>
      </c>
      <c r="V42">
        <f ca="1">Sheet5!E42/(Sheet3!$K24+Sheet3!$L24*Sheet3!D$1)</f>
        <v>6.0823529411764703</v>
      </c>
      <c r="W42">
        <f ca="1">Sheet5!F42/(Sheet3!$K24+Sheet3!$L24*Sheet3!E$1)</f>
        <v>6.3203389830508474</v>
      </c>
      <c r="X42">
        <f ca="1">Sheet5!G42/(Sheet3!$K24+Sheet3!$L24*Sheet3!F$1)</f>
        <v>6.5014925373134327</v>
      </c>
      <c r="Y42">
        <f ca="1">Sheet5!H42/(Sheet3!$K24+Sheet3!$L24*Sheet3!G$1)</f>
        <v>6.644000000000001</v>
      </c>
      <c r="AA42" t="str">
        <f t="shared" si="2"/>
        <v>Terra Smash</v>
      </c>
      <c r="AB42">
        <f ca="1">(Sheet3!$K24+Sheet3!$L24*Sheet3!B$1) / VLOOKUP(Sheet3!$J24,Sheet2!$A$2:$N$39,14,FALSE)</f>
        <v>19.547612398771292</v>
      </c>
      <c r="AC42">
        <f ca="1">(Sheet3!$K24+Sheet3!$L24*Sheet3!C$1) / VLOOKUP(Sheet3!$J24,Sheet2!$A$2:$N$39,14,FALSE)</f>
        <v>24.015638089919019</v>
      </c>
      <c r="AD42">
        <f ca="1">(Sheet3!$K24+Sheet3!$L24*Sheet3!D$1) / VLOOKUP(Sheet3!$J24,Sheet2!$A$2:$N$39,14,FALSE)</f>
        <v>28.483663781066742</v>
      </c>
      <c r="AE42">
        <f ca="1">(Sheet3!$K24+Sheet3!$L24*Sheet3!E$1) / VLOOKUP(Sheet3!$J24,Sheet2!$A$2:$N$39,14,FALSE)</f>
        <v>32.951689472214468</v>
      </c>
      <c r="AF42">
        <f ca="1">(Sheet3!$K24+Sheet3!$L24*Sheet3!F$1) / VLOOKUP(Sheet3!$J24,Sheet2!$A$2:$N$39,14,FALSE)</f>
        <v>37.419715163362191</v>
      </c>
      <c r="AG42">
        <f ca="1">(Sheet3!$K24+Sheet3!$L24*Sheet3!G$1) / VLOOKUP(Sheet3!$J24,Sheet2!$A$2:$N$39,14,FALSE)</f>
        <v>41.887740854509914</v>
      </c>
      <c r="AI42" t="str">
        <f t="shared" si="3"/>
        <v>Terra Smash</v>
      </c>
      <c r="AJ42">
        <f ca="1">C42/VLOOKUP(Sheet3!$J24,Sheet2!$A$2:$N$39,13,FALSE)</f>
        <v>6.8955223880597022E-2</v>
      </c>
      <c r="AK42">
        <f ca="1">D42/VLOOKUP(Sheet3!$J24,Sheet2!$A$2:$N$39,13,FALSE)</f>
        <v>9.2350746268656719E-2</v>
      </c>
      <c r="AL42">
        <f ca="1">E42/VLOOKUP(Sheet3!$J24,Sheet2!$A$2:$N$39,13,FALSE)</f>
        <v>0.11574626865671642</v>
      </c>
      <c r="AM42">
        <f ca="1">F42/VLOOKUP(Sheet3!$J24,Sheet2!$A$2:$N$39,13,FALSE)</f>
        <v>0.13914179104477611</v>
      </c>
      <c r="AN42">
        <f ca="1">G42/VLOOKUP(Sheet3!$J24,Sheet2!$A$2:$N$39,13,FALSE)</f>
        <v>0.16253731343283581</v>
      </c>
      <c r="AO42">
        <f ca="1">H42/VLOOKUP(Sheet3!$J24,Sheet2!$A$2:$N$39,13,FALSE)</f>
        <v>0.18593283582089554</v>
      </c>
    </row>
    <row r="43" spans="1:41">
      <c r="A43" t="str">
        <f>Sheet3!A25</f>
        <v>Pestilence</v>
      </c>
      <c r="B43" t="str">
        <f>Sheet3!J25</f>
        <v>Defiler</v>
      </c>
      <c r="C43">
        <f ca="1">Sheet3!C25 * 0.75</f>
        <v>186.15</v>
      </c>
      <c r="D43">
        <f ca="1">Sheet3!D25 * 0.75</f>
        <v>235.27500000000003</v>
      </c>
      <c r="E43">
        <f ca="1">Sheet3!E25 * 0.75</f>
        <v>284.39999999999998</v>
      </c>
      <c r="F43">
        <f ca="1">Sheet3!F25 * 0.75</f>
        <v>333.52499999999998</v>
      </c>
      <c r="G43">
        <f ca="1">Sheet3!G25 * 0.75</f>
        <v>382.65</v>
      </c>
      <c r="H43">
        <f ca="1">Sheet3!H25 * 0.75</f>
        <v>431.77500000000003</v>
      </c>
      <c r="K43" t="str">
        <f t="shared" si="0"/>
        <v>Pestilence</v>
      </c>
      <c r="L43">
        <f ca="1">Sheet5!C43/(Sheet3!$M25+Sheet3!$N25*Sheet3!B$1)</f>
        <v>20.683333333333334</v>
      </c>
      <c r="M43">
        <f ca="1">Sheet5!D43/(Sheet3!$M25+Sheet3!$N25*Sheet3!C$1)</f>
        <v>26.141666666666669</v>
      </c>
      <c r="N43">
        <f ca="1">Sheet5!E43/(Sheet3!$M25+Sheet3!$N25*Sheet3!D$1)</f>
        <v>31.599999999999998</v>
      </c>
      <c r="O43">
        <f ca="1">Sheet5!F43/(Sheet3!$M25+Sheet3!$N25*Sheet3!E$1)</f>
        <v>37.05833333333333</v>
      </c>
      <c r="P43">
        <f ca="1">Sheet5!G43/(Sheet3!$M25+Sheet3!$N25*Sheet3!F$1)</f>
        <v>42.516666666666666</v>
      </c>
      <c r="Q43">
        <f ca="1">Sheet5!H43/(Sheet3!$M25+Sheet3!$N25*Sheet3!G$1)</f>
        <v>47.975000000000001</v>
      </c>
      <c r="S43" t="str">
        <f t="shared" si="1"/>
        <v>Pestilence</v>
      </c>
      <c r="T43">
        <f ca="1">Sheet5!C43/(Sheet3!$K25+Sheet3!$L25*Sheet3!B$1)</f>
        <v>3.1025</v>
      </c>
      <c r="U43">
        <f ca="1">Sheet5!D43/(Sheet3!$K25+Sheet3!$L25*Sheet3!C$1)</f>
        <v>2.9046296296296301</v>
      </c>
      <c r="V43">
        <f ca="1">Sheet5!E43/(Sheet3!$K25+Sheet3!$L25*Sheet3!D$1)</f>
        <v>2.7882352941176469</v>
      </c>
      <c r="W43">
        <f ca="1">Sheet5!F43/(Sheet3!$K25+Sheet3!$L25*Sheet3!E$1)</f>
        <v>2.7115853658536584</v>
      </c>
      <c r="X43">
        <f ca="1">Sheet5!G43/(Sheet3!$K25+Sheet3!$L25*Sheet3!F$1)</f>
        <v>2.6572916666666666</v>
      </c>
      <c r="Y43">
        <f ca="1">Sheet5!H43/(Sheet3!$K25+Sheet3!$L25*Sheet3!G$1)</f>
        <v>2.6168181818181822</v>
      </c>
      <c r="AA43" t="str">
        <f t="shared" si="2"/>
        <v>Pestilence</v>
      </c>
      <c r="AB43">
        <f ca="1">(Sheet3!$K25+Sheet3!$L25*Sheet3!B$1) / VLOOKUP(Sheet3!$J25,Sheet2!$A$2:$N$39,14,FALSE)</f>
        <v>21.276595744680851</v>
      </c>
      <c r="AC43">
        <f ca="1">(Sheet3!$K25+Sheet3!$L25*Sheet3!C$1) / VLOOKUP(Sheet3!$J25,Sheet2!$A$2:$N$39,14,FALSE)</f>
        <v>28.723404255319146</v>
      </c>
      <c r="AD43">
        <f ca="1">(Sheet3!$K25+Sheet3!$L25*Sheet3!D$1) / VLOOKUP(Sheet3!$J25,Sheet2!$A$2:$N$39,14,FALSE)</f>
        <v>36.170212765957444</v>
      </c>
      <c r="AE43">
        <f ca="1">(Sheet3!$K25+Sheet3!$L25*Sheet3!E$1) / VLOOKUP(Sheet3!$J25,Sheet2!$A$2:$N$39,14,FALSE)</f>
        <v>43.617021276595743</v>
      </c>
      <c r="AF43">
        <f ca="1">(Sheet3!$K25+Sheet3!$L25*Sheet3!F$1) / VLOOKUP(Sheet3!$J25,Sheet2!$A$2:$N$39,14,FALSE)</f>
        <v>51.063829787234035</v>
      </c>
      <c r="AG43">
        <f ca="1">(Sheet3!$K25+Sheet3!$L25*Sheet3!G$1) / VLOOKUP(Sheet3!$J25,Sheet2!$A$2:$N$39,14,FALSE)</f>
        <v>58.510638297872333</v>
      </c>
      <c r="AI43" t="str">
        <f t="shared" si="3"/>
        <v>Pestilence</v>
      </c>
      <c r="AJ43">
        <f ca="1">C43/VLOOKUP(Sheet3!$J25,Sheet2!$A$2:$N$39,13,FALSE)</f>
        <v>0.1354557031107877</v>
      </c>
      <c r="AK43">
        <f ca="1">D43/VLOOKUP(Sheet3!$J25,Sheet2!$A$2:$N$39,13,FALSE)</f>
        <v>0.17120247407676917</v>
      </c>
      <c r="AL43">
        <f ca="1">E43/VLOOKUP(Sheet3!$J25,Sheet2!$A$2:$N$39,13,FALSE)</f>
        <v>0.20694924504275058</v>
      </c>
      <c r="AM43">
        <f ca="1">F43/VLOOKUP(Sheet3!$J25,Sheet2!$A$2:$N$39,13,FALSE)</f>
        <v>0.24269601600873203</v>
      </c>
      <c r="AN43">
        <f ca="1">G43/VLOOKUP(Sheet3!$J25,Sheet2!$A$2:$N$39,13,FALSE)</f>
        <v>0.27844278697471347</v>
      </c>
      <c r="AO43">
        <f ca="1">H43/VLOOKUP(Sheet3!$J25,Sheet2!$A$2:$N$39,13,FALSE)</f>
        <v>0.31418955794069497</v>
      </c>
    </row>
    <row r="44" spans="1:41">
      <c r="A44" t="str">
        <f>Sheet3!A26</f>
        <v>Pyroclasm</v>
      </c>
      <c r="B44" t="str">
        <f>Sheet3!J26</f>
        <v>Emberwraith</v>
      </c>
      <c r="C44">
        <f ca="1">Sheet3!C26 * 0.75</f>
        <v>177.04124999999999</v>
      </c>
      <c r="D44">
        <f ca="1">Sheet3!D26 * 0.75</f>
        <v>235.05225000000002</v>
      </c>
      <c r="E44">
        <f ca="1">Sheet3!E26 * 0.75</f>
        <v>293.06324999999998</v>
      </c>
      <c r="F44">
        <f ca="1">Sheet3!F26 * 0.75</f>
        <v>351.07425000000001</v>
      </c>
      <c r="G44">
        <f ca="1">Sheet3!G26 * 0.75</f>
        <v>409.08524999999992</v>
      </c>
      <c r="H44">
        <f ca="1">Sheet3!H26 * 0.75</f>
        <v>467.09625000000005</v>
      </c>
      <c r="K44" t="str">
        <f t="shared" si="0"/>
        <v>Pyroclasm</v>
      </c>
      <c r="L44">
        <f ca="1">Sheet5!C44/(Sheet3!$M26+Sheet3!$N26*Sheet3!B$1)</f>
        <v>6.8092788461538456</v>
      </c>
      <c r="M44">
        <f ca="1">Sheet5!D44/(Sheet3!$M26+Sheet3!$N26*Sheet3!C$1)</f>
        <v>9.0404711538461537</v>
      </c>
      <c r="N44">
        <f ca="1">Sheet5!E44/(Sheet3!$M26+Sheet3!$N26*Sheet3!D$1)</f>
        <v>11.271663461538461</v>
      </c>
      <c r="O44">
        <f ca="1">Sheet5!F44/(Sheet3!$M26+Sheet3!$N26*Sheet3!E$1)</f>
        <v>13.50285576923077</v>
      </c>
      <c r="P44">
        <f ca="1">Sheet5!G44/(Sheet3!$M26+Sheet3!$N26*Sheet3!F$1)</f>
        <v>15.734048076923074</v>
      </c>
      <c r="Q44">
        <f ca="1">Sheet5!H44/(Sheet3!$M26+Sheet3!$N26*Sheet3!G$1)</f>
        <v>17.965240384615388</v>
      </c>
      <c r="S44" t="str">
        <f t="shared" si="1"/>
        <v>Pyroclasm</v>
      </c>
      <c r="T44">
        <f ca="1">Sheet5!C44/(Sheet3!$K26+Sheet3!$L26*Sheet3!B$1)</f>
        <v>2.9506874999999999</v>
      </c>
      <c r="U44">
        <f ca="1">Sheet5!D44/(Sheet3!$K26+Sheet3!$L26*Sheet3!C$1)</f>
        <v>2.866490853658537</v>
      </c>
      <c r="V44">
        <f ca="1">Sheet5!E44/(Sheet3!$K26+Sheet3!$L26*Sheet3!D$1)</f>
        <v>2.8179158653846152</v>
      </c>
      <c r="W44">
        <f ca="1">Sheet5!F44/(Sheet3!$K26+Sheet3!$L26*Sheet3!E$1)</f>
        <v>2.7863035714285713</v>
      </c>
      <c r="X44">
        <f ca="1">Sheet5!G44/(Sheet3!$K26+Sheet3!$L26*Sheet3!F$1)</f>
        <v>2.7640895270270263</v>
      </c>
      <c r="Y44">
        <f ca="1">Sheet5!H44/(Sheet3!$K26+Sheet3!$L26*Sheet3!G$1)</f>
        <v>2.7476250000000002</v>
      </c>
      <c r="AA44" t="str">
        <f t="shared" si="2"/>
        <v>Pyroclasm</v>
      </c>
      <c r="AB44">
        <f ca="1">(Sheet3!$K26+Sheet3!$L26*Sheet3!B$1) / VLOOKUP(Sheet3!$J26,Sheet2!$A$2:$N$39,14,FALSE)</f>
        <v>31.545741324921135</v>
      </c>
      <c r="AC44">
        <f ca="1">(Sheet3!$K26+Sheet3!$L26*Sheet3!C$1) / VLOOKUP(Sheet3!$J26,Sheet2!$A$2:$N$39,14,FALSE)</f>
        <v>43.11251314405888</v>
      </c>
      <c r="AD44">
        <f ca="1">(Sheet3!$K26+Sheet3!$L26*Sheet3!D$1) / VLOOKUP(Sheet3!$J26,Sheet2!$A$2:$N$39,14,FALSE)</f>
        <v>54.679284963196629</v>
      </c>
      <c r="AE44">
        <f ca="1">(Sheet3!$K26+Sheet3!$L26*Sheet3!E$1) / VLOOKUP(Sheet3!$J26,Sheet2!$A$2:$N$39,14,FALSE)</f>
        <v>66.246056782334378</v>
      </c>
      <c r="AF44">
        <f ca="1">(Sheet3!$K26+Sheet3!$L26*Sheet3!F$1) / VLOOKUP(Sheet3!$J26,Sheet2!$A$2:$N$39,14,FALSE)</f>
        <v>77.812828601472134</v>
      </c>
      <c r="AG44">
        <f ca="1">(Sheet3!$K26+Sheet3!$L26*Sheet3!G$1) / VLOOKUP(Sheet3!$J26,Sheet2!$A$2:$N$39,14,FALSE)</f>
        <v>89.379600420609876</v>
      </c>
      <c r="AI44" t="str">
        <f t="shared" si="3"/>
        <v>Pyroclasm</v>
      </c>
      <c r="AJ44">
        <f ca="1">C44/VLOOKUP(Sheet3!$J26,Sheet2!$A$2:$N$39,13,FALSE)</f>
        <v>6.0336116554485814E-2</v>
      </c>
      <c r="AK44">
        <f ca="1">D44/VLOOKUP(Sheet3!$J26,Sheet2!$A$2:$N$39,13,FALSE)</f>
        <v>8.0106415608758627E-2</v>
      </c>
      <c r="AL44">
        <f ca="1">E44/VLOOKUP(Sheet3!$J26,Sheet2!$A$2:$N$39,13,FALSE)</f>
        <v>9.9876714663031427E-2</v>
      </c>
      <c r="AM44">
        <f ca="1">F44/VLOOKUP(Sheet3!$J26,Sheet2!$A$2:$N$39,13,FALSE)</f>
        <v>0.11964701371730425</v>
      </c>
      <c r="AN44">
        <f ca="1">G44/VLOOKUP(Sheet3!$J26,Sheet2!$A$2:$N$39,13,FALSE)</f>
        <v>0.13941731277157704</v>
      </c>
      <c r="AO44">
        <f ca="1">H44/VLOOKUP(Sheet3!$J26,Sheet2!$A$2:$N$39,13,FALSE)</f>
        <v>0.1591876118258499</v>
      </c>
    </row>
    <row r="45" spans="1:41">
      <c r="A45" t="str">
        <f>Sheet3!A27</f>
        <v>Whirl</v>
      </c>
      <c r="B45" t="str">
        <f>Sheet3!J27</f>
        <v>Forlorn Martyr</v>
      </c>
      <c r="C45">
        <f ca="1">Sheet3!C27 * 0.75</f>
        <v>146.60625000000002</v>
      </c>
      <c r="D45">
        <f ca="1">Sheet3!D27 * 0.75</f>
        <v>173.30850000000001</v>
      </c>
      <c r="E45">
        <f ca="1">Sheet3!E27 * 0.75</f>
        <v>200.01075000000003</v>
      </c>
      <c r="F45">
        <f ca="1">Sheet3!F27 * 0.75</f>
        <v>226.71299999999999</v>
      </c>
      <c r="G45">
        <f ca="1">Sheet3!G27 * 0.75</f>
        <v>253.41525000000001</v>
      </c>
      <c r="H45">
        <f ca="1">Sheet3!H27 * 0.75</f>
        <v>280.11750000000001</v>
      </c>
      <c r="K45" t="str">
        <f t="shared" si="0"/>
        <v>Whirl</v>
      </c>
      <c r="L45">
        <f ca="1">Sheet5!C45/(Sheet3!$M27+Sheet3!$N27*Sheet3!B$1)</f>
        <v>18.325781250000002</v>
      </c>
      <c r="M45">
        <f ca="1">Sheet5!D45/(Sheet3!$M27+Sheet3!$N27*Sheet3!C$1)</f>
        <v>21.663562500000001</v>
      </c>
      <c r="N45">
        <f ca="1">Sheet5!E45/(Sheet3!$M27+Sheet3!$N27*Sheet3!D$1)</f>
        <v>25.001343750000004</v>
      </c>
      <c r="O45">
        <f ca="1">Sheet5!F45/(Sheet3!$M27+Sheet3!$N27*Sheet3!E$1)</f>
        <v>28.339124999999999</v>
      </c>
      <c r="P45">
        <f ca="1">Sheet5!G45/(Sheet3!$M27+Sheet3!$N27*Sheet3!F$1)</f>
        <v>31.676906250000002</v>
      </c>
      <c r="Q45">
        <f ca="1">Sheet5!H45/(Sheet3!$M27+Sheet3!$N27*Sheet3!G$1)</f>
        <v>35.014687500000001</v>
      </c>
      <c r="S45" t="str">
        <f t="shared" si="1"/>
        <v>Whirl</v>
      </c>
      <c r="T45">
        <f ca="1">Sheet5!C45/(Sheet3!$K27+Sheet3!$L27*Sheet3!B$1)</f>
        <v>2.9321250000000005</v>
      </c>
      <c r="U45">
        <f ca="1">Sheet5!D45/(Sheet3!$K27+Sheet3!$L27*Sheet3!C$1)</f>
        <v>2.7952983870967745</v>
      </c>
      <c r="V45">
        <f ca="1">Sheet5!E45/(Sheet3!$K27+Sheet3!$L27*Sheet3!D$1)</f>
        <v>2.7028479729729735</v>
      </c>
      <c r="W45">
        <f ca="1">Sheet5!F45/(Sheet3!$K27+Sheet3!$L27*Sheet3!E$1)</f>
        <v>2.6361976744186046</v>
      </c>
      <c r="X45">
        <f ca="1">Sheet5!G45/(Sheet3!$K27+Sheet3!$L27*Sheet3!F$1)</f>
        <v>2.5858698979591836</v>
      </c>
      <c r="Y45">
        <f ca="1">Sheet5!H45/(Sheet3!$K27+Sheet3!$L27*Sheet3!G$1)</f>
        <v>2.5465227272727273</v>
      </c>
      <c r="AA45" t="str">
        <f t="shared" si="2"/>
        <v>Whirl</v>
      </c>
      <c r="AB45">
        <f ca="1">(Sheet3!$K27+Sheet3!$L27*Sheet3!B$1) / VLOOKUP(Sheet3!$J27,Sheet2!$A$2:$N$39,14,FALSE)</f>
        <v>21.992522542335607</v>
      </c>
      <c r="AC45">
        <f ca="1">(Sheet3!$K27+Sheet3!$L27*Sheet3!C$1) / VLOOKUP(Sheet3!$J27,Sheet2!$A$2:$N$39,14,FALSE)</f>
        <v>27.270727952496152</v>
      </c>
      <c r="AD45">
        <f ca="1">(Sheet3!$K27+Sheet3!$L27*Sheet3!D$1) / VLOOKUP(Sheet3!$J27,Sheet2!$A$2:$N$39,14,FALSE)</f>
        <v>32.548933362656697</v>
      </c>
      <c r="AE45">
        <f ca="1">(Sheet3!$K27+Sheet3!$L27*Sheet3!E$1) / VLOOKUP(Sheet3!$J27,Sheet2!$A$2:$N$39,14,FALSE)</f>
        <v>37.827138772817243</v>
      </c>
      <c r="AF45">
        <f ca="1">(Sheet3!$K27+Sheet3!$L27*Sheet3!F$1) / VLOOKUP(Sheet3!$J27,Sheet2!$A$2:$N$39,14,FALSE)</f>
        <v>43.105344182977788</v>
      </c>
      <c r="AG45">
        <f ca="1">(Sheet3!$K27+Sheet3!$L27*Sheet3!G$1) / VLOOKUP(Sheet3!$J27,Sheet2!$A$2:$N$39,14,FALSE)</f>
        <v>48.383549593138333</v>
      </c>
      <c r="AI45" t="str">
        <f t="shared" si="3"/>
        <v>Whirl</v>
      </c>
      <c r="AJ45">
        <f ca="1">C45/VLOOKUP(Sheet3!$J27,Sheet2!$A$2:$N$39,13,FALSE)</f>
        <v>0.11395744267392151</v>
      </c>
      <c r="AK45">
        <f ca="1">D45/VLOOKUP(Sheet3!$J27,Sheet2!$A$2:$N$39,13,FALSE)</f>
        <v>0.13471317528177226</v>
      </c>
      <c r="AL45">
        <f ca="1">E45/VLOOKUP(Sheet3!$J27,Sheet2!$A$2:$N$39,13,FALSE)</f>
        <v>0.15546890788962303</v>
      </c>
      <c r="AM45">
        <f ca="1">F45/VLOOKUP(Sheet3!$J27,Sheet2!$A$2:$N$39,13,FALSE)</f>
        <v>0.17622464049747377</v>
      </c>
      <c r="AN45">
        <f ca="1">G45/VLOOKUP(Sheet3!$J27,Sheet2!$A$2:$N$39,13,FALSE)</f>
        <v>0.19698037310532454</v>
      </c>
      <c r="AO45">
        <f ca="1">H45/VLOOKUP(Sheet3!$J27,Sheet2!$A$2:$N$39,13,FALSE)</f>
        <v>0.21773610571317528</v>
      </c>
    </row>
    <row r="46" spans="1:41">
      <c r="A46" t="str">
        <f>Sheet3!A28</f>
        <v>Shadowclap</v>
      </c>
      <c r="B46" t="str">
        <f>Sheet3!J28</f>
        <v>Blackguard</v>
      </c>
      <c r="C46">
        <f ca="1">Sheet3!C28 * 0.75</f>
        <v>136.47</v>
      </c>
      <c r="D46">
        <f ca="1">Sheet3!D28 * 0.75</f>
        <v>172.13625000000002</v>
      </c>
      <c r="E46">
        <f ca="1">Sheet3!E28 * 0.75</f>
        <v>207.80250000000001</v>
      </c>
      <c r="F46">
        <f ca="1">Sheet3!F28 * 0.75</f>
        <v>243.46875</v>
      </c>
      <c r="G46">
        <f ca="1">Sheet3!G28 * 0.75</f>
        <v>279.13499999999999</v>
      </c>
      <c r="H46">
        <f ca="1">Sheet3!H28 * 0.75</f>
        <v>314.80124999999998</v>
      </c>
      <c r="K46" t="str">
        <f t="shared" si="0"/>
        <v>Shadowclap</v>
      </c>
      <c r="L46">
        <f ca="1">Sheet5!C46/(Sheet3!$M28+Sheet3!$N28*Sheet3!B$1)</f>
        <v>17.05875</v>
      </c>
      <c r="M46">
        <f ca="1">Sheet5!D46/(Sheet3!$M28+Sheet3!$N28*Sheet3!C$1)</f>
        <v>21.517031250000002</v>
      </c>
      <c r="N46">
        <f ca="1">Sheet5!E46/(Sheet3!$M28+Sheet3!$N28*Sheet3!D$1)</f>
        <v>25.975312500000001</v>
      </c>
      <c r="O46">
        <f ca="1">Sheet5!F46/(Sheet3!$M28+Sheet3!$N28*Sheet3!E$1)</f>
        <v>30.43359375</v>
      </c>
      <c r="P46">
        <f ca="1">Sheet5!G46/(Sheet3!$M28+Sheet3!$N28*Sheet3!F$1)</f>
        <v>34.891874999999999</v>
      </c>
      <c r="Q46">
        <f ca="1">Sheet5!H46/(Sheet3!$M28+Sheet3!$N28*Sheet3!G$1)</f>
        <v>39.350156249999998</v>
      </c>
      <c r="S46" t="str">
        <f t="shared" si="1"/>
        <v>Shadowclap</v>
      </c>
      <c r="T46">
        <f ca="1">Sheet5!C46/(Sheet3!$K28+Sheet3!$L28*Sheet3!B$1)</f>
        <v>3.4117500000000001</v>
      </c>
      <c r="U46">
        <f ca="1">Sheet5!D46/(Sheet3!$K28+Sheet3!$L28*Sheet3!C$1)</f>
        <v>3.3103125000000002</v>
      </c>
      <c r="V46">
        <f ca="1">Sheet5!E46/(Sheet3!$K28+Sheet3!$L28*Sheet3!D$1)</f>
        <v>3.2469140625000001</v>
      </c>
      <c r="W46">
        <f ca="1">Sheet5!F46/(Sheet3!$K28+Sheet3!$L28*Sheet3!E$1)</f>
        <v>3.2035361842105261</v>
      </c>
      <c r="X46">
        <f ca="1">Sheet5!G46/(Sheet3!$K28+Sheet3!$L28*Sheet3!F$1)</f>
        <v>3.1719886363636363</v>
      </c>
      <c r="Y46">
        <f ca="1">Sheet5!H46/(Sheet3!$K28+Sheet3!$L28*Sheet3!G$1)</f>
        <v>3.1480124999999997</v>
      </c>
      <c r="AA46" t="str">
        <f t="shared" si="2"/>
        <v>Shadowclap</v>
      </c>
      <c r="AB46">
        <f ca="1">(Sheet3!$K28+Sheet3!$L28*Sheet3!B$1) / VLOOKUP(Sheet3!$J28,Sheet2!$A$2:$N$39,14,FALSE)</f>
        <v>20.980854969840024</v>
      </c>
      <c r="AC46">
        <f ca="1">(Sheet3!$K28+Sheet3!$L28*Sheet3!C$1) / VLOOKUP(Sheet3!$J28,Sheet2!$A$2:$N$39,14,FALSE)</f>
        <v>27.275111460792029</v>
      </c>
      <c r="AD46">
        <f ca="1">(Sheet3!$K28+Sheet3!$L28*Sheet3!D$1) / VLOOKUP(Sheet3!$J28,Sheet2!$A$2:$N$39,14,FALSE)</f>
        <v>33.569367951744034</v>
      </c>
      <c r="AE46">
        <f ca="1">(Sheet3!$K28+Sheet3!$L28*Sheet3!E$1) / VLOOKUP(Sheet3!$J28,Sheet2!$A$2:$N$39,14,FALSE)</f>
        <v>39.863624442696043</v>
      </c>
      <c r="AF46">
        <f ca="1">(Sheet3!$K28+Sheet3!$L28*Sheet3!F$1) / VLOOKUP(Sheet3!$J28,Sheet2!$A$2:$N$39,14,FALSE)</f>
        <v>46.157880933648052</v>
      </c>
      <c r="AG46">
        <f ca="1">(Sheet3!$K28+Sheet3!$L28*Sheet3!G$1) / VLOOKUP(Sheet3!$J28,Sheet2!$A$2:$N$39,14,FALSE)</f>
        <v>52.452137424600053</v>
      </c>
      <c r="AI46" t="str">
        <f t="shared" si="3"/>
        <v>Shadowclap</v>
      </c>
      <c r="AJ46">
        <f ca="1">C46/VLOOKUP(Sheet3!$J28,Sheet2!$A$2:$N$39,13,FALSE)</f>
        <v>4.7791980388723516E-2</v>
      </c>
      <c r="AK46">
        <f ca="1">D46/VLOOKUP(Sheet3!$J28,Sheet2!$A$2:$N$39,13,FALSE)</f>
        <v>6.0282349851164423E-2</v>
      </c>
      <c r="AL46">
        <f ca="1">E46/VLOOKUP(Sheet3!$J28,Sheet2!$A$2:$N$39,13,FALSE)</f>
        <v>7.2772719313605322E-2</v>
      </c>
      <c r="AM46">
        <f ca="1">F46/VLOOKUP(Sheet3!$J28,Sheet2!$A$2:$N$39,13,FALSE)</f>
        <v>8.5263088776046228E-2</v>
      </c>
      <c r="AN46">
        <f ca="1">G46/VLOOKUP(Sheet3!$J28,Sheet2!$A$2:$N$39,13,FALSE)</f>
        <v>9.775345823848712E-2</v>
      </c>
      <c r="AO46">
        <f ca="1">H46/VLOOKUP(Sheet3!$J28,Sheet2!$A$2:$N$39,13,FALSE)</f>
        <v>0.11024382770092803</v>
      </c>
    </row>
    <row r="47" spans="1:41">
      <c r="A47" t="str">
        <f>Sheet3!A29</f>
        <v>Inferno</v>
      </c>
      <c r="B47" t="str">
        <f>Sheet3!J29</f>
        <v>Fire Knight</v>
      </c>
      <c r="C47">
        <f ca="1">Sheet3!C29 * 0.75</f>
        <v>130.27499999999998</v>
      </c>
      <c r="D47">
        <f ca="1">Sheet3!D29 * 0.75</f>
        <v>168.46875</v>
      </c>
      <c r="E47">
        <f ca="1">Sheet3!E29 * 0.75</f>
        <v>206.66250000000002</v>
      </c>
      <c r="F47">
        <f ca="1">Sheet3!F29 * 0.75</f>
        <v>244.85625000000002</v>
      </c>
      <c r="G47">
        <f ca="1">Sheet3!G29 * 0.75</f>
        <v>283.04999999999995</v>
      </c>
      <c r="H47">
        <f ca="1">Sheet3!H29 * 0.75</f>
        <v>321.24374999999998</v>
      </c>
      <c r="K47" t="str">
        <f t="shared" si="0"/>
        <v>Inferno</v>
      </c>
      <c r="L47">
        <f ca="1">Sheet5!C47/(Sheet3!$M29+Sheet3!$N29*Sheet3!B$1)</f>
        <v>8.6849999999999987</v>
      </c>
      <c r="M47">
        <f ca="1">Sheet5!D47/(Sheet3!$M29+Sheet3!$N29*Sheet3!C$1)</f>
        <v>11.231249999999999</v>
      </c>
      <c r="N47">
        <f ca="1">Sheet5!E47/(Sheet3!$M29+Sheet3!$N29*Sheet3!D$1)</f>
        <v>13.777500000000002</v>
      </c>
      <c r="O47">
        <f ca="1">Sheet5!F47/(Sheet3!$M29+Sheet3!$N29*Sheet3!E$1)</f>
        <v>16.32375</v>
      </c>
      <c r="P47">
        <f ca="1">Sheet5!G47/(Sheet3!$M29+Sheet3!$N29*Sheet3!F$1)</f>
        <v>18.869999999999997</v>
      </c>
      <c r="Q47">
        <f ca="1">Sheet5!H47/(Sheet3!$M29+Sheet3!$N29*Sheet3!G$1)</f>
        <v>21.416249999999998</v>
      </c>
      <c r="S47" t="str">
        <f t="shared" si="1"/>
        <v>Inferno</v>
      </c>
      <c r="T47">
        <f ca="1">Sheet5!C47/(Sheet3!$K29+Sheet3!$L29*Sheet3!B$1)</f>
        <v>2.6054999999999997</v>
      </c>
      <c r="U47">
        <f ca="1">Sheet5!D47/(Sheet3!$K29+Sheet3!$L29*Sheet3!C$1)</f>
        <v>3.1786556603773586</v>
      </c>
      <c r="V47">
        <f ca="1">Sheet5!E47/(Sheet3!$K29+Sheet3!$L29*Sheet3!D$1)</f>
        <v>3.6904017857142861</v>
      </c>
      <c r="W47">
        <f ca="1">Sheet5!F47/(Sheet3!$K29+Sheet3!$L29*Sheet3!E$1)</f>
        <v>4.15010593220339</v>
      </c>
      <c r="X47">
        <f ca="1">Sheet5!G47/(Sheet3!$K29+Sheet3!$L29*Sheet3!F$1)</f>
        <v>4.5653225806451605</v>
      </c>
      <c r="Y47">
        <f ca="1">Sheet5!H47/(Sheet3!$K29+Sheet3!$L29*Sheet3!G$1)</f>
        <v>4.9422115384615379</v>
      </c>
      <c r="AA47" t="str">
        <f t="shared" si="2"/>
        <v>Inferno</v>
      </c>
      <c r="AB47">
        <f ca="1">(Sheet3!$K29+Sheet3!$L29*Sheet3!B$1) / VLOOKUP(Sheet3!$J29,Sheet2!$A$2:$N$39,14,FALSE)</f>
        <v>6.8390097113937891</v>
      </c>
      <c r="AC47">
        <f ca="1">(Sheet3!$K29+Sheet3!$L29*Sheet3!C$1) / VLOOKUP(Sheet3!$J29,Sheet2!$A$2:$N$39,14,FALSE)</f>
        <v>7.2493502940774164</v>
      </c>
      <c r="AD47">
        <f ca="1">(Sheet3!$K29+Sheet3!$L29*Sheet3!D$1) / VLOOKUP(Sheet3!$J29,Sheet2!$A$2:$N$39,14,FALSE)</f>
        <v>7.6596908767610445</v>
      </c>
      <c r="AE47">
        <f ca="1">(Sheet3!$K29+Sheet3!$L29*Sheet3!E$1) / VLOOKUP(Sheet3!$J29,Sheet2!$A$2:$N$39,14,FALSE)</f>
        <v>8.0700314594446709</v>
      </c>
      <c r="AF47">
        <f ca="1">(Sheet3!$K29+Sheet3!$L29*Sheet3!F$1) / VLOOKUP(Sheet3!$J29,Sheet2!$A$2:$N$39,14,FALSE)</f>
        <v>8.4803720421282982</v>
      </c>
      <c r="AG47">
        <f ca="1">(Sheet3!$K29+Sheet3!$L29*Sheet3!G$1) / VLOOKUP(Sheet3!$J29,Sheet2!$A$2:$N$39,14,FALSE)</f>
        <v>8.8907126248119255</v>
      </c>
      <c r="AI47" t="str">
        <f t="shared" si="3"/>
        <v>Inferno</v>
      </c>
      <c r="AJ47">
        <f ca="1">C47/VLOOKUP(Sheet3!$J29,Sheet2!$A$2:$N$39,13,FALSE)</f>
        <v>6.7948885121919406E-2</v>
      </c>
      <c r="AK47">
        <f ca="1">D47/VLOOKUP(Sheet3!$J29,Sheet2!$A$2:$N$39,13,FALSE)</f>
        <v>8.7869996088147079E-2</v>
      </c>
      <c r="AL47">
        <f ca="1">E47/VLOOKUP(Sheet3!$J29,Sheet2!$A$2:$N$39,13,FALSE)</f>
        <v>0.10779110705437477</v>
      </c>
      <c r="AM47">
        <f ca="1">F47/VLOOKUP(Sheet3!$J29,Sheet2!$A$2:$N$39,13,FALSE)</f>
        <v>0.12771221802060242</v>
      </c>
      <c r="AN47">
        <f ca="1">G47/VLOOKUP(Sheet3!$J29,Sheet2!$A$2:$N$39,13,FALSE)</f>
        <v>0.14763332898683007</v>
      </c>
      <c r="AO47">
        <f ca="1">H47/VLOOKUP(Sheet3!$J29,Sheet2!$A$2:$N$39,13,FALSE)</f>
        <v>0.16755443995305774</v>
      </c>
    </row>
    <row r="48" spans="1:41">
      <c r="A48" t="str">
        <f>Sheet3!A30</f>
        <v>Pheonix Strike</v>
      </c>
      <c r="B48" t="str">
        <f>Sheet3!J30</f>
        <v>Fire Knight</v>
      </c>
      <c r="C48">
        <f ca="1">Sheet3!C30 * 0.75</f>
        <v>143.36250000000001</v>
      </c>
      <c r="D48">
        <f ca="1">Sheet3!D30 * 0.75</f>
        <v>193.12125</v>
      </c>
      <c r="E48">
        <f ca="1">Sheet3!E30 * 0.75</f>
        <v>242.88000000000002</v>
      </c>
      <c r="F48">
        <f ca="1">Sheet3!F30 * 0.75</f>
        <v>292.63875000000002</v>
      </c>
      <c r="G48">
        <f ca="1">Sheet3!G30 * 0.75</f>
        <v>342.39750000000004</v>
      </c>
      <c r="H48">
        <f ca="1">Sheet3!H30 * 0.75</f>
        <v>392.15625</v>
      </c>
      <c r="K48" t="str">
        <f t="shared" si="0"/>
        <v>Pheonix Strike</v>
      </c>
      <c r="L48">
        <f ca="1">Sheet5!C48/(Sheet3!$M30+Sheet3!$N30*Sheet3!B$1)</f>
        <v>17.920312500000001</v>
      </c>
      <c r="M48">
        <f ca="1">Sheet5!D48/(Sheet3!$M30+Sheet3!$N30*Sheet3!C$1)</f>
        <v>24.14015625</v>
      </c>
      <c r="N48">
        <f ca="1">Sheet5!E48/(Sheet3!$M30+Sheet3!$N30*Sheet3!D$1)</f>
        <v>30.360000000000003</v>
      </c>
      <c r="O48">
        <f ca="1">Sheet5!F48/(Sheet3!$M30+Sheet3!$N30*Sheet3!E$1)</f>
        <v>36.579843750000002</v>
      </c>
      <c r="P48">
        <f ca="1">Sheet5!G48/(Sheet3!$M30+Sheet3!$N30*Sheet3!F$1)</f>
        <v>42.799687500000005</v>
      </c>
      <c r="Q48">
        <f ca="1">Sheet5!H48/(Sheet3!$M30+Sheet3!$N30*Sheet3!G$1)</f>
        <v>49.01953125</v>
      </c>
      <c r="S48" t="str">
        <f t="shared" si="1"/>
        <v>Pheonix Strike</v>
      </c>
      <c r="T48">
        <f ca="1">Sheet5!C48/(Sheet3!$K30+Sheet3!$L30*Sheet3!B$1)</f>
        <v>3.5840625000000004</v>
      </c>
      <c r="U48">
        <f ca="1">Sheet5!D48/(Sheet3!$K30+Sheet3!$L30*Sheet3!C$1)</f>
        <v>4.0233593750000001</v>
      </c>
      <c r="V48">
        <f ca="1">Sheet5!E48/(Sheet3!$K30+Sheet3!$L30*Sheet3!D$1)</f>
        <v>4.3371428571428572</v>
      </c>
      <c r="W48">
        <f ca="1">Sheet5!F48/(Sheet3!$K30+Sheet3!$L30*Sheet3!E$1)</f>
        <v>4.5724804687500002</v>
      </c>
      <c r="X48">
        <f ca="1">Sheet5!G48/(Sheet3!$K30+Sheet3!$L30*Sheet3!F$1)</f>
        <v>4.7555208333333336</v>
      </c>
      <c r="Y48">
        <f ca="1">Sheet5!H48/(Sheet3!$K30+Sheet3!$L30*Sheet3!G$1)</f>
        <v>4.9019531250000004</v>
      </c>
      <c r="AA48" t="str">
        <f t="shared" si="2"/>
        <v>Pheonix Strike</v>
      </c>
      <c r="AB48">
        <f ca="1">(Sheet3!$K30+Sheet3!$L30*Sheet3!B$1) / VLOOKUP(Sheet3!$J30,Sheet2!$A$2:$N$39,14,FALSE)</f>
        <v>5.4712077691150318</v>
      </c>
      <c r="AC48">
        <f ca="1">(Sheet3!$K30+Sheet3!$L30*Sheet3!C$1) / VLOOKUP(Sheet3!$J30,Sheet2!$A$2:$N$39,14,FALSE)</f>
        <v>6.5654493229380382</v>
      </c>
      <c r="AD48">
        <f ca="1">(Sheet3!$K30+Sheet3!$L30*Sheet3!D$1) / VLOOKUP(Sheet3!$J30,Sheet2!$A$2:$N$39,14,FALSE)</f>
        <v>7.6596908767610445</v>
      </c>
      <c r="AE48">
        <f ca="1">(Sheet3!$K30+Sheet3!$L30*Sheet3!E$1) / VLOOKUP(Sheet3!$J30,Sheet2!$A$2:$N$39,14,FALSE)</f>
        <v>8.7539324305840509</v>
      </c>
      <c r="AF48">
        <f ca="1">(Sheet3!$K30+Sheet3!$L30*Sheet3!F$1) / VLOOKUP(Sheet3!$J30,Sheet2!$A$2:$N$39,14,FALSE)</f>
        <v>9.8481739844070564</v>
      </c>
      <c r="AG48">
        <f ca="1">(Sheet3!$K30+Sheet3!$L30*Sheet3!G$1) / VLOOKUP(Sheet3!$J30,Sheet2!$A$2:$N$39,14,FALSE)</f>
        <v>10.942415538230064</v>
      </c>
      <c r="AI48" t="str">
        <f t="shared" si="3"/>
        <v>Pheonix Strike</v>
      </c>
      <c r="AJ48">
        <f ca="1">C48/VLOOKUP(Sheet3!$J30,Sheet2!$A$2:$N$39,13,FALSE)</f>
        <v>7.4775068457426E-2</v>
      </c>
      <c r="AK48">
        <f ca="1">D48/VLOOKUP(Sheet3!$J30,Sheet2!$A$2:$N$39,13,FALSE)</f>
        <v>0.10072825661755118</v>
      </c>
      <c r="AL48">
        <f ca="1">E48/VLOOKUP(Sheet3!$J30,Sheet2!$A$2:$N$39,13,FALSE)</f>
        <v>0.12668144477767637</v>
      </c>
      <c r="AM48">
        <f ca="1">F48/VLOOKUP(Sheet3!$J30,Sheet2!$A$2:$N$39,13,FALSE)</f>
        <v>0.15263463293780155</v>
      </c>
      <c r="AN48">
        <f ca="1">G48/VLOOKUP(Sheet3!$J30,Sheet2!$A$2:$N$39,13,FALSE)</f>
        <v>0.17858782109792673</v>
      </c>
      <c r="AO48">
        <f ca="1">H48/VLOOKUP(Sheet3!$J30,Sheet2!$A$2:$N$39,13,FALSE)</f>
        <v>0.20454100925805191</v>
      </c>
    </row>
    <row r="49" spans="1:41">
      <c r="A49" t="str">
        <f>Sheet3!A31</f>
        <v>Lightning Tether</v>
      </c>
      <c r="B49" t="str">
        <f>Sheet3!J31</f>
        <v>Stormweaver</v>
      </c>
      <c r="C49">
        <f ca="1">Sheet3!C31 * 0.75</f>
        <v>374.11680149999995</v>
      </c>
      <c r="D49">
        <f ca="1">Sheet3!D31 * 0.75</f>
        <v>462.70951155</v>
      </c>
      <c r="E49">
        <f ca="1">Sheet3!E31 * 0.75</f>
        <v>558.24812159999999</v>
      </c>
      <c r="F49">
        <f ca="1">Sheet3!F31 * 0.75</f>
        <v>660.73263165000003</v>
      </c>
      <c r="G49">
        <f ca="1">Sheet3!G31 * 0.75</f>
        <v>770.16304170000001</v>
      </c>
      <c r="H49">
        <f ca="1">Sheet3!H31 * 0.75</f>
        <v>886.53935174999992</v>
      </c>
      <c r="K49" t="str">
        <f t="shared" ref="K49:K58" si="4">A49</f>
        <v>Lightning Tether</v>
      </c>
      <c r="L49">
        <f ca="1">Sheet5!C49/(Sheet3!$M31+Sheet3!$N31*Sheet3!B$1)</f>
        <v>24.941120099999996</v>
      </c>
      <c r="M49">
        <f ca="1">Sheet5!D49/(Sheet3!$M31+Sheet3!$N31*Sheet3!C$1)</f>
        <v>30.84730077</v>
      </c>
      <c r="N49">
        <f ca="1">Sheet5!E49/(Sheet3!$M31+Sheet3!$N31*Sheet3!D$1)</f>
        <v>37.21654144</v>
      </c>
      <c r="O49">
        <f ca="1">Sheet5!F49/(Sheet3!$M31+Sheet3!$N31*Sheet3!E$1)</f>
        <v>44.048842110000002</v>
      </c>
      <c r="P49">
        <f ca="1">Sheet5!G49/(Sheet3!$M31+Sheet3!$N31*Sheet3!F$1)</f>
        <v>51.344202780000003</v>
      </c>
      <c r="Q49">
        <f ca="1">Sheet5!H49/(Sheet3!$M31+Sheet3!$N31*Sheet3!G$1)</f>
        <v>59.102623449999996</v>
      </c>
      <c r="S49" t="str">
        <f t="shared" ref="S49:S58" si="5">A49</f>
        <v>Lightning Tether</v>
      </c>
      <c r="T49">
        <f ca="1">Sheet5!C49/(Sheet3!$K31+Sheet3!$L31*Sheet3!B$1)</f>
        <v>6.2352800249999989</v>
      </c>
      <c r="U49">
        <f ca="1">Sheet5!D49/(Sheet3!$K31+Sheet3!$L31*Sheet3!C$1)</f>
        <v>6.3384864595890411</v>
      </c>
      <c r="V49">
        <f ca="1">Sheet5!E49/(Sheet3!$K31+Sheet3!$L31*Sheet3!D$1)</f>
        <v>6.4912572279069769</v>
      </c>
      <c r="W49">
        <f ca="1">Sheet5!F49/(Sheet3!$K31+Sheet3!$L31*Sheet3!E$1)</f>
        <v>6.6740669863636368</v>
      </c>
      <c r="X49">
        <f ca="1">Sheet5!G49/(Sheet3!$K31+Sheet3!$L31*Sheet3!F$1)</f>
        <v>6.8764557294642854</v>
      </c>
      <c r="Y49">
        <f ca="1">Sheet5!H49/(Sheet3!$K31+Sheet3!$L31*Sheet3!G$1)</f>
        <v>7.092314813999999</v>
      </c>
      <c r="AA49" t="str">
        <f t="shared" ref="AA49:AA58" si="6">S49</f>
        <v>Lightning Tether</v>
      </c>
      <c r="AB49">
        <f ca="1">(Sheet3!$K31+Sheet3!$L31*Sheet3!B$1) / VLOOKUP(Sheet3!$J31,Sheet2!$A$2:$N$39,14,FALSE)</f>
        <v>21.723388848660395</v>
      </c>
      <c r="AC49">
        <f ca="1">(Sheet3!$K31+Sheet3!$L31*Sheet3!C$1) / VLOOKUP(Sheet3!$J31,Sheet2!$A$2:$N$39,14,FALSE)</f>
        <v>26.430123099203481</v>
      </c>
      <c r="AD49">
        <f ca="1">(Sheet3!$K31+Sheet3!$L31*Sheet3!D$1) / VLOOKUP(Sheet3!$J31,Sheet2!$A$2:$N$39,14,FALSE)</f>
        <v>31.136857349746567</v>
      </c>
      <c r="AE49">
        <f ca="1">(Sheet3!$K31+Sheet3!$L31*Sheet3!E$1) / VLOOKUP(Sheet3!$J31,Sheet2!$A$2:$N$39,14,FALSE)</f>
        <v>35.843591600289649</v>
      </c>
      <c r="AF49">
        <f ca="1">(Sheet3!$K31+Sheet3!$L31*Sheet3!F$1) / VLOOKUP(Sheet3!$J31,Sheet2!$A$2:$N$39,14,FALSE)</f>
        <v>40.550325850832735</v>
      </c>
      <c r="AG49">
        <f ca="1">(Sheet3!$K31+Sheet3!$L31*Sheet3!G$1) / VLOOKUP(Sheet3!$J31,Sheet2!$A$2:$N$39,14,FALSE)</f>
        <v>45.257060101375821</v>
      </c>
      <c r="AI49" t="str">
        <f t="shared" ref="AI49:AI58" si="7">A49</f>
        <v>Lightning Tether</v>
      </c>
      <c r="AJ49">
        <f ca="1">C49/VLOOKUP(Sheet3!$J31,Sheet2!$A$2:$N$39,13,FALSE)</f>
        <v>0.26641751931636098</v>
      </c>
      <c r="AK49">
        <f ca="1">D49/VLOOKUP(Sheet3!$J31,Sheet2!$A$2:$N$39,13,FALSE)</f>
        <v>0.32950650635570589</v>
      </c>
      <c r="AL49">
        <f ca="1">E49/VLOOKUP(Sheet3!$J31,Sheet2!$A$2:$N$39,13,FALSE)</f>
        <v>0.39754183485846539</v>
      </c>
      <c r="AM49">
        <f ca="1">F49/VLOOKUP(Sheet3!$J31,Sheet2!$A$2:$N$39,13,FALSE)</f>
        <v>0.4705235048246395</v>
      </c>
      <c r="AN49">
        <f ca="1">G49/VLOOKUP(Sheet3!$J31,Sheet2!$A$2:$N$39,13,FALSE)</f>
        <v>0.54845151625422828</v>
      </c>
      <c r="AO49">
        <f ca="1">H49/VLOOKUP(Sheet3!$J31,Sheet2!$A$2:$N$39,13,FALSE)</f>
        <v>0.63132586914723154</v>
      </c>
    </row>
    <row r="50" spans="1:41">
      <c r="A50" t="str">
        <f>Sheet3!A32</f>
        <v>Snowblast</v>
      </c>
      <c r="B50" t="str">
        <f>Sheet3!J32</f>
        <v>Stormweaver</v>
      </c>
      <c r="C50">
        <f ca="1">Sheet3!C32 * 0.75</f>
        <v>315.58799999999997</v>
      </c>
      <c r="D50">
        <f ca="1">Sheet3!D32 * 0.75</f>
        <v>376.36462499999999</v>
      </c>
      <c r="E50">
        <f ca="1">Sheet3!E32 * 0.75</f>
        <v>437.14125000000001</v>
      </c>
      <c r="F50">
        <f ca="1">Sheet3!F32 * 0.75</f>
        <v>497.91787499999998</v>
      </c>
      <c r="G50">
        <f ca="1">Sheet3!G32 * 0.75</f>
        <v>558.69450000000006</v>
      </c>
      <c r="H50">
        <f ca="1">Sheet3!H32 * 0.75</f>
        <v>619.47112500000003</v>
      </c>
      <c r="K50" t="str">
        <f t="shared" si="4"/>
        <v>Snowblast</v>
      </c>
      <c r="L50">
        <f ca="1">Sheet5!C50/(Sheet3!$M32+Sheet3!$N32*Sheet3!B$1)</f>
        <v>21.039199999999997</v>
      </c>
      <c r="M50">
        <f ca="1">Sheet5!D50/(Sheet3!$M32+Sheet3!$N32*Sheet3!C$1)</f>
        <v>25.090975</v>
      </c>
      <c r="N50">
        <f ca="1">Sheet5!E50/(Sheet3!$M32+Sheet3!$N32*Sheet3!D$1)</f>
        <v>29.142749999999999</v>
      </c>
      <c r="O50">
        <f ca="1">Sheet5!F50/(Sheet3!$M32+Sheet3!$N32*Sheet3!E$1)</f>
        <v>33.194524999999999</v>
      </c>
      <c r="P50">
        <f ca="1">Sheet5!G50/(Sheet3!$M32+Sheet3!$N32*Sheet3!F$1)</f>
        <v>37.246300000000005</v>
      </c>
      <c r="Q50">
        <f ca="1">Sheet5!H50/(Sheet3!$M32+Sheet3!$N32*Sheet3!G$1)</f>
        <v>41.298075000000004</v>
      </c>
      <c r="S50" t="str">
        <f t="shared" si="5"/>
        <v>Snowblast</v>
      </c>
      <c r="T50">
        <f ca="1">Sheet5!C50/(Sheet3!$K32+Sheet3!$L32*Sheet3!B$1)</f>
        <v>4.8551999999999991</v>
      </c>
      <c r="U50">
        <f ca="1">Sheet5!D50/(Sheet3!$K32+Sheet3!$L32*Sheet3!C$1)</f>
        <v>5.0860084459459456</v>
      </c>
      <c r="V50">
        <f ca="1">Sheet5!E50/(Sheet3!$K32+Sheet3!$L32*Sheet3!D$1)</f>
        <v>5.2667620481927715</v>
      </c>
      <c r="W50">
        <f ca="1">Sheet5!F50/(Sheet3!$K32+Sheet3!$L32*Sheet3!E$1)</f>
        <v>5.4121508152173909</v>
      </c>
      <c r="X50">
        <f ca="1">Sheet5!G50/(Sheet3!$K32+Sheet3!$L32*Sheet3!F$1)</f>
        <v>5.5316287128712878</v>
      </c>
      <c r="Y50">
        <f ca="1">Sheet5!H50/(Sheet3!$K32+Sheet3!$L32*Sheet3!G$1)</f>
        <v>5.631555681818182</v>
      </c>
      <c r="AA50" t="str">
        <f t="shared" si="6"/>
        <v>Snowblast</v>
      </c>
      <c r="AB50">
        <f ca="1">(Sheet3!$K32+Sheet3!$L32*Sheet3!B$1) / VLOOKUP(Sheet3!$J32,Sheet2!$A$2:$N$39,14,FALSE)</f>
        <v>23.533671252715429</v>
      </c>
      <c r="AC50">
        <f ca="1">(Sheet3!$K32+Sheet3!$L32*Sheet3!C$1) / VLOOKUP(Sheet3!$J32,Sheet2!$A$2:$N$39,14,FALSE)</f>
        <v>26.792179580014487</v>
      </c>
      <c r="AD50">
        <f ca="1">(Sheet3!$K32+Sheet3!$L32*Sheet3!D$1) / VLOOKUP(Sheet3!$J32,Sheet2!$A$2:$N$39,14,FALSE)</f>
        <v>30.050687907313545</v>
      </c>
      <c r="AE50">
        <f ca="1">(Sheet3!$K32+Sheet3!$L32*Sheet3!E$1) / VLOOKUP(Sheet3!$J32,Sheet2!$A$2:$N$39,14,FALSE)</f>
        <v>33.309196234612607</v>
      </c>
      <c r="AF50">
        <f ca="1">(Sheet3!$K32+Sheet3!$L32*Sheet3!F$1) / VLOOKUP(Sheet3!$J32,Sheet2!$A$2:$N$39,14,FALSE)</f>
        <v>36.567704561911661</v>
      </c>
      <c r="AG50">
        <f ca="1">(Sheet3!$K32+Sheet3!$L32*Sheet3!G$1) / VLOOKUP(Sheet3!$J32,Sheet2!$A$2:$N$39,14,FALSE)</f>
        <v>39.826212889210723</v>
      </c>
      <c r="AI50" t="str">
        <f t="shared" si="7"/>
        <v>Snowblast</v>
      </c>
      <c r="AJ50">
        <f ca="1">C50/VLOOKUP(Sheet3!$J32,Sheet2!$A$2:$N$39,13,FALSE)</f>
        <v>0.22473776037030441</v>
      </c>
      <c r="AK50">
        <f ca="1">D50/VLOOKUP(Sheet3!$J32,Sheet2!$A$2:$N$39,13,FALSE)</f>
        <v>0.26801824817518249</v>
      </c>
      <c r="AL50">
        <f ca="1">E50/VLOOKUP(Sheet3!$J32,Sheet2!$A$2:$N$39,13,FALSE)</f>
        <v>0.31129873598006053</v>
      </c>
      <c r="AM50">
        <f ca="1">F50/VLOOKUP(Sheet3!$J32,Sheet2!$A$2:$N$39,13,FALSE)</f>
        <v>0.35457922378493856</v>
      </c>
      <c r="AN50">
        <f ca="1">G50/VLOOKUP(Sheet3!$J32,Sheet2!$A$2:$N$39,13,FALSE)</f>
        <v>0.39785971158981664</v>
      </c>
      <c r="AO50">
        <f ca="1">H50/VLOOKUP(Sheet3!$J32,Sheet2!$A$2:$N$39,13,FALSE)</f>
        <v>0.44114019939469468</v>
      </c>
    </row>
    <row r="51" spans="1:41">
      <c r="A51" t="str">
        <f>Sheet3!A33</f>
        <v>Tempest</v>
      </c>
      <c r="B51" t="str">
        <f>Sheet3!J33</f>
        <v>Aeromancess</v>
      </c>
      <c r="C51">
        <f ca="1">Sheet3!C33 * 0.75</f>
        <v>241.45875000000001</v>
      </c>
      <c r="D51">
        <f ca="1">Sheet3!D33 * 0.75</f>
        <v>332.19225</v>
      </c>
      <c r="E51">
        <f ca="1">Sheet3!E33 * 0.75</f>
        <v>422.92574999999999</v>
      </c>
      <c r="F51">
        <f ca="1">Sheet3!F33 * 0.75</f>
        <v>513.65925000000016</v>
      </c>
      <c r="G51">
        <f ca="1">Sheet3!G33 * 0.75</f>
        <v>604.39275000000021</v>
      </c>
      <c r="H51">
        <f ca="1">Sheet3!H33 * 0.75</f>
        <v>695.12625000000025</v>
      </c>
      <c r="K51" t="str">
        <f t="shared" si="4"/>
        <v>Tempest</v>
      </c>
      <c r="L51">
        <f ca="1">Sheet5!C51/(Sheet3!$M33+Sheet3!$N33*Sheet3!B$1)</f>
        <v>15.091171875000001</v>
      </c>
      <c r="M51">
        <f ca="1">Sheet5!D51/(Sheet3!$M33+Sheet3!$N33*Sheet3!C$1)</f>
        <v>20.762015625</v>
      </c>
      <c r="N51">
        <f ca="1">Sheet5!E51/(Sheet3!$M33+Sheet3!$N33*Sheet3!D$1)</f>
        <v>26.432859375</v>
      </c>
      <c r="O51">
        <f ca="1">Sheet5!F51/(Sheet3!$M33+Sheet3!$N33*Sheet3!E$1)</f>
        <v>32.10370312500001</v>
      </c>
      <c r="P51">
        <f ca="1">Sheet5!G51/(Sheet3!$M33+Sheet3!$N33*Sheet3!F$1)</f>
        <v>37.774546875000013</v>
      </c>
      <c r="Q51">
        <f ca="1">Sheet5!H51/(Sheet3!$M33+Sheet3!$N33*Sheet3!G$1)</f>
        <v>43.445390625000016</v>
      </c>
      <c r="S51" t="str">
        <f t="shared" si="5"/>
        <v>Tempest</v>
      </c>
      <c r="T51">
        <f ca="1">Sheet5!C51/(Sheet3!$K33+Sheet3!$L33*Sheet3!B$1)</f>
        <v>3.4494107142857144</v>
      </c>
      <c r="U51">
        <f ca="1">Sheet5!D51/(Sheet3!$K33+Sheet3!$L33*Sheet3!C$1)</f>
        <v>3.4246623711340205</v>
      </c>
      <c r="V51">
        <f ca="1">Sheet5!E51/(Sheet3!$K33+Sheet3!$L33*Sheet3!D$1)</f>
        <v>3.4106915322580647</v>
      </c>
      <c r="W51">
        <f ca="1">Sheet5!F51/(Sheet3!$K33+Sheet3!$L33*Sheet3!E$1)</f>
        <v>3.4017168874172197</v>
      </c>
      <c r="X51">
        <f ca="1">Sheet5!G51/(Sheet3!$K33+Sheet3!$L33*Sheet3!F$1)</f>
        <v>3.3954648876404505</v>
      </c>
      <c r="Y51">
        <f ca="1">Sheet5!H51/(Sheet3!$K33+Sheet3!$L33*Sheet3!G$1)</f>
        <v>3.3908597560975622</v>
      </c>
      <c r="AA51" t="str">
        <f t="shared" si="6"/>
        <v>Tempest</v>
      </c>
      <c r="AB51">
        <f ca="1">(Sheet3!$K33+Sheet3!$L33*Sheet3!B$1) / VLOOKUP(Sheet3!$J33,Sheet2!$A$2:$N$39,14,FALSE)</f>
        <v>25.211597334773995</v>
      </c>
      <c r="AC51">
        <f ca="1">(Sheet3!$K33+Sheet3!$L33*Sheet3!C$1) / VLOOKUP(Sheet3!$J33,Sheet2!$A$2:$N$39,14,FALSE)</f>
        <v>34.936070592472539</v>
      </c>
      <c r="AD51">
        <f ca="1">(Sheet3!$K33+Sheet3!$L33*Sheet3!D$1) / VLOOKUP(Sheet3!$J33,Sheet2!$A$2:$N$39,14,FALSE)</f>
        <v>44.660543850171081</v>
      </c>
      <c r="AE51">
        <f ca="1">(Sheet3!$K33+Sheet3!$L33*Sheet3!E$1) / VLOOKUP(Sheet3!$J33,Sheet2!$A$2:$N$39,14,FALSE)</f>
        <v>54.385017107869622</v>
      </c>
      <c r="AF51">
        <f ca="1">(Sheet3!$K33+Sheet3!$L33*Sheet3!F$1) / VLOOKUP(Sheet3!$J33,Sheet2!$A$2:$N$39,14,FALSE)</f>
        <v>64.109490365568163</v>
      </c>
      <c r="AG51">
        <f ca="1">(Sheet3!$K33+Sheet3!$L33*Sheet3!G$1) / VLOOKUP(Sheet3!$J33,Sheet2!$A$2:$N$39,14,FALSE)</f>
        <v>73.833963623266698</v>
      </c>
      <c r="AI51" t="str">
        <f t="shared" si="7"/>
        <v>Tempest</v>
      </c>
      <c r="AJ51">
        <f ca="1">C51/VLOOKUP(Sheet3!$J33,Sheet2!$A$2:$N$39,13,FALSE)</f>
        <v>0.18351415542466273</v>
      </c>
      <c r="AK51">
        <f ca="1">D51/VLOOKUP(Sheet3!$J33,Sheet2!$A$2:$N$39,13,FALSE)</f>
        <v>0.25247368421052629</v>
      </c>
      <c r="AL51">
        <f ca="1">E51/VLOOKUP(Sheet3!$J33,Sheet2!$A$2:$N$39,13,FALSE)</f>
        <v>0.32143321299638988</v>
      </c>
      <c r="AM51">
        <f ca="1">F51/VLOOKUP(Sheet3!$J33,Sheet2!$A$2:$N$39,13,FALSE)</f>
        <v>0.39039274178225358</v>
      </c>
      <c r="AN51">
        <f ca="1">G51/VLOOKUP(Sheet3!$J33,Sheet2!$A$2:$N$39,13,FALSE)</f>
        <v>0.45935227056811723</v>
      </c>
      <c r="AO51">
        <f ca="1">H51/VLOOKUP(Sheet3!$J33,Sheet2!$A$2:$N$39,13,FALSE)</f>
        <v>0.52831179935398076</v>
      </c>
    </row>
    <row r="52" spans="1:41">
      <c r="A52" t="str">
        <f>Sheet3!A34</f>
        <v>Siphon Glyph</v>
      </c>
      <c r="B52" t="str">
        <f>Sheet3!J34</f>
        <v>Rune Knight</v>
      </c>
      <c r="C52">
        <f ca="1">Sheet3!C34 * 0.75</f>
        <v>122.11199999999999</v>
      </c>
      <c r="D52">
        <f ca="1">Sheet3!D34 * 0.75</f>
        <v>203.52</v>
      </c>
      <c r="E52">
        <f ca="1">Sheet3!E34 * 0.75</f>
        <v>284.928</v>
      </c>
      <c r="F52">
        <f ca="1">Sheet3!F34 * 0.75</f>
        <v>366.33600000000001</v>
      </c>
      <c r="G52">
        <f ca="1">Sheet3!G34 * 0.75</f>
        <v>447.74399999999997</v>
      </c>
      <c r="H52">
        <f ca="1">Sheet3!H34 * 0.75</f>
        <v>529.15199999999993</v>
      </c>
      <c r="K52" t="str">
        <f t="shared" si="4"/>
        <v>Siphon Glyph</v>
      </c>
      <c r="L52">
        <f ca="1">Sheet5!C52/(Sheet3!$M34+Sheet3!$N34*Sheet3!B$1)</f>
        <v>10.176</v>
      </c>
      <c r="M52">
        <f ca="1">Sheet5!D52/(Sheet3!$M34+Sheet3!$N34*Sheet3!C$1)</f>
        <v>16.96</v>
      </c>
      <c r="N52">
        <f ca="1">Sheet5!E52/(Sheet3!$M34+Sheet3!$N34*Sheet3!D$1)</f>
        <v>23.744</v>
      </c>
      <c r="O52">
        <f ca="1">Sheet5!F52/(Sheet3!$M34+Sheet3!$N34*Sheet3!E$1)</f>
        <v>30.528000000000002</v>
      </c>
      <c r="P52">
        <f ca="1">Sheet5!G52/(Sheet3!$M34+Sheet3!$N34*Sheet3!F$1)</f>
        <v>37.311999999999998</v>
      </c>
      <c r="Q52">
        <f ca="1">Sheet5!H52/(Sheet3!$M34+Sheet3!$N34*Sheet3!G$1)</f>
        <v>44.095999999999997</v>
      </c>
      <c r="S52" t="str">
        <f t="shared" si="5"/>
        <v>Siphon Glyph</v>
      </c>
      <c r="T52">
        <f ca="1">Sheet5!C52/(Sheet3!$K34+Sheet3!$L34*Sheet3!B$1)</f>
        <v>2.44224</v>
      </c>
      <c r="U52">
        <f ca="1">Sheet5!D52/(Sheet3!$K34+Sheet3!$L34*Sheet3!C$1)</f>
        <v>3.18</v>
      </c>
      <c r="V52">
        <f ca="1">Sheet5!E52/(Sheet3!$K34+Sheet3!$L34*Sheet3!D$1)</f>
        <v>3.6529230769230767</v>
      </c>
      <c r="W52">
        <f ca="1">Sheet5!F52/(Sheet3!$K34+Sheet3!$L34*Sheet3!E$1)</f>
        <v>3.981913043478261</v>
      </c>
      <c r="X52">
        <f ca="1">Sheet5!G52/(Sheet3!$K34+Sheet3!$L34*Sheet3!F$1)</f>
        <v>4.2239999999999993</v>
      </c>
      <c r="Y52">
        <f ca="1">Sheet5!H52/(Sheet3!$K34+Sheet3!$L34*Sheet3!G$1)</f>
        <v>4.4095999999999993</v>
      </c>
      <c r="AA52" t="str">
        <f t="shared" si="6"/>
        <v>Siphon Glyph</v>
      </c>
      <c r="AB52">
        <f ca="1">(Sheet3!$K34+Sheet3!$L34*Sheet3!B$1) / VLOOKUP(Sheet3!$J34,Sheet2!$A$2:$N$39,14,FALSE)</f>
        <v>6.4300411522633754</v>
      </c>
      <c r="AC52">
        <f ca="1">(Sheet3!$K34+Sheet3!$L34*Sheet3!C$1) / VLOOKUP(Sheet3!$J34,Sheet2!$A$2:$N$39,14,FALSE)</f>
        <v>8.230452674897121</v>
      </c>
      <c r="AD52">
        <f ca="1">(Sheet3!$K34+Sheet3!$L34*Sheet3!D$1) / VLOOKUP(Sheet3!$J34,Sheet2!$A$2:$N$39,14,FALSE)</f>
        <v>10.030864197530866</v>
      </c>
      <c r="AE52">
        <f ca="1">(Sheet3!$K34+Sheet3!$L34*Sheet3!E$1) / VLOOKUP(Sheet3!$J34,Sheet2!$A$2:$N$39,14,FALSE)</f>
        <v>11.83127572016461</v>
      </c>
      <c r="AF52">
        <f ca="1">(Sheet3!$K34+Sheet3!$L34*Sheet3!F$1) / VLOOKUP(Sheet3!$J34,Sheet2!$A$2:$N$39,14,FALSE)</f>
        <v>13.631687242798355</v>
      </c>
      <c r="AG52">
        <f ca="1">(Sheet3!$K34+Sheet3!$L34*Sheet3!G$1) / VLOOKUP(Sheet3!$J34,Sheet2!$A$2:$N$39,14,FALSE)</f>
        <v>15.432098765432102</v>
      </c>
      <c r="AI52" t="str">
        <f t="shared" si="7"/>
        <v>Siphon Glyph</v>
      </c>
      <c r="AJ52">
        <f ca="1">C52/VLOOKUP(Sheet3!$J34,Sheet2!$A$2:$N$39,13,FALSE)</f>
        <v>6.0429048620561664E-2</v>
      </c>
      <c r="AK52">
        <f ca="1">D52/VLOOKUP(Sheet3!$J34,Sheet2!$A$2:$N$39,13,FALSE)</f>
        <v>0.10071508103426945</v>
      </c>
      <c r="AL52">
        <f ca="1">E52/VLOOKUP(Sheet3!$J34,Sheet2!$A$2:$N$39,13,FALSE)</f>
        <v>0.14100111344797722</v>
      </c>
      <c r="AM52">
        <f ca="1">F52/VLOOKUP(Sheet3!$J34,Sheet2!$A$2:$N$39,13,FALSE)</f>
        <v>0.18128714586168501</v>
      </c>
      <c r="AN52">
        <f ca="1">G52/VLOOKUP(Sheet3!$J34,Sheet2!$A$2:$N$39,13,FALSE)</f>
        <v>0.22157317827539277</v>
      </c>
      <c r="AO52">
        <f ca="1">H52/VLOOKUP(Sheet3!$J34,Sheet2!$A$2:$N$39,13,FALSE)</f>
        <v>0.26185921068910051</v>
      </c>
    </row>
    <row r="53" spans="1:41">
      <c r="A53" t="str">
        <f>Sheet3!A35</f>
        <v>Hazard Slash</v>
      </c>
      <c r="B53" t="str">
        <f>Sheet3!J35</f>
        <v>Rune Knight</v>
      </c>
      <c r="C53">
        <f ca="1">Sheet3!C35 * 0.75</f>
        <v>141.03750000000002</v>
      </c>
      <c r="D53">
        <f ca="1">Sheet3!D35 * 0.75</f>
        <v>183.796875</v>
      </c>
      <c r="E53">
        <f ca="1">Sheet3!E35 * 0.75</f>
        <v>226.55625000000003</v>
      </c>
      <c r="F53">
        <f ca="1">Sheet3!F35 * 0.75</f>
        <v>269.31562500000001</v>
      </c>
      <c r="G53">
        <f ca="1">Sheet3!G35 * 0.75</f>
        <v>312.07500000000005</v>
      </c>
      <c r="H53">
        <f ca="1">Sheet3!H35 * 0.75</f>
        <v>354.83437500000002</v>
      </c>
      <c r="K53" t="str">
        <f t="shared" si="4"/>
        <v>Hazard Slash</v>
      </c>
      <c r="L53">
        <f ca="1">Sheet5!C53/(Sheet3!$M35+Sheet3!$N35*Sheet3!B$1)</f>
        <v>4.029642857142858</v>
      </c>
      <c r="M53">
        <f ca="1">Sheet5!D53/(Sheet3!$M35+Sheet3!$N35*Sheet3!C$1)</f>
        <v>5.2513392857142858</v>
      </c>
      <c r="N53">
        <f ca="1">Sheet5!E53/(Sheet3!$M35+Sheet3!$N35*Sheet3!D$1)</f>
        <v>6.4730357142857153</v>
      </c>
      <c r="O53">
        <f ca="1">Sheet5!F53/(Sheet3!$M35+Sheet3!$N35*Sheet3!E$1)</f>
        <v>7.6947321428571431</v>
      </c>
      <c r="P53">
        <f ca="1">Sheet5!G53/(Sheet3!$M35+Sheet3!$N35*Sheet3!F$1)</f>
        <v>8.9164285714285736</v>
      </c>
      <c r="Q53">
        <f ca="1">Sheet5!H53/(Sheet3!$M35+Sheet3!$N35*Sheet3!G$1)</f>
        <v>10.138125</v>
      </c>
      <c r="S53" t="str">
        <f t="shared" si="5"/>
        <v>Hazard Slash</v>
      </c>
      <c r="T53">
        <f ca="1">Sheet5!C53/(Sheet3!$K35+Sheet3!$L35*Sheet3!B$1)</f>
        <v>3.1341666666666672</v>
      </c>
      <c r="U53">
        <f ca="1">Sheet5!D53/(Sheet3!$K35+Sheet3!$L35*Sheet3!C$1)</f>
        <v>3.4036458333333335</v>
      </c>
      <c r="V53">
        <f ca="1">Sheet5!E53/(Sheet3!$K35+Sheet3!$L35*Sheet3!D$1)</f>
        <v>3.5961309523809528</v>
      </c>
      <c r="W53">
        <f ca="1">Sheet5!F53/(Sheet3!$K35+Sheet3!$L35*Sheet3!E$1)</f>
        <v>3.7404947916666669</v>
      </c>
      <c r="X53">
        <f ca="1">Sheet5!G53/(Sheet3!$K35+Sheet3!$L35*Sheet3!F$1)</f>
        <v>3.8527777777777783</v>
      </c>
      <c r="Y53">
        <f ca="1">Sheet5!H53/(Sheet3!$K35+Sheet3!$L35*Sheet3!G$1)</f>
        <v>3.9426041666666669</v>
      </c>
      <c r="AA53" t="str">
        <f t="shared" si="6"/>
        <v>Hazard Slash</v>
      </c>
      <c r="AB53">
        <f ca="1">(Sheet3!$K35+Sheet3!$L35*Sheet3!B$1) / VLOOKUP(Sheet3!$J35,Sheet2!$A$2:$N$39,14,FALSE)</f>
        <v>5.7870370370370381</v>
      </c>
      <c r="AC53">
        <f ca="1">(Sheet3!$K35+Sheet3!$L35*Sheet3!C$1) / VLOOKUP(Sheet3!$J35,Sheet2!$A$2:$N$39,14,FALSE)</f>
        <v>6.9444444444444455</v>
      </c>
      <c r="AD53">
        <f ca="1">(Sheet3!$K35+Sheet3!$L35*Sheet3!D$1) / VLOOKUP(Sheet3!$J35,Sheet2!$A$2:$N$39,14,FALSE)</f>
        <v>8.101851851851853</v>
      </c>
      <c r="AE53">
        <f ca="1">(Sheet3!$K35+Sheet3!$L35*Sheet3!E$1) / VLOOKUP(Sheet3!$J35,Sheet2!$A$2:$N$39,14,FALSE)</f>
        <v>9.2592592592592613</v>
      </c>
      <c r="AF53">
        <f ca="1">(Sheet3!$K35+Sheet3!$L35*Sheet3!F$1) / VLOOKUP(Sheet3!$J35,Sheet2!$A$2:$N$39,14,FALSE)</f>
        <v>10.416666666666668</v>
      </c>
      <c r="AG53">
        <f ca="1">(Sheet3!$K35+Sheet3!$L35*Sheet3!G$1) / VLOOKUP(Sheet3!$J35,Sheet2!$A$2:$N$39,14,FALSE)</f>
        <v>11.574074074074076</v>
      </c>
      <c r="AI53" t="str">
        <f t="shared" si="7"/>
        <v>Hazard Slash</v>
      </c>
      <c r="AJ53">
        <f ca="1">C53/VLOOKUP(Sheet3!$J35,Sheet2!$A$2:$N$39,13,FALSE)</f>
        <v>6.979463070642089E-2</v>
      </c>
      <c r="AK53">
        <f ca="1">D53/VLOOKUP(Sheet3!$J35,Sheet2!$A$2:$N$39,13,FALSE)</f>
        <v>9.0954781640480015E-2</v>
      </c>
      <c r="AL53">
        <f ca="1">E53/VLOOKUP(Sheet3!$J35,Sheet2!$A$2:$N$39,13,FALSE)</f>
        <v>0.11211493257453917</v>
      </c>
      <c r="AM53">
        <f ca="1">F53/VLOOKUP(Sheet3!$J35,Sheet2!$A$2:$N$39,13,FALSE)</f>
        <v>0.13327508350859829</v>
      </c>
      <c r="AN53">
        <f ca="1">G53/VLOOKUP(Sheet3!$J35,Sheet2!$A$2:$N$39,13,FALSE)</f>
        <v>0.15443523444265744</v>
      </c>
      <c r="AO53">
        <f ca="1">H53/VLOOKUP(Sheet3!$J35,Sheet2!$A$2:$N$39,13,FALSE)</f>
        <v>0.17559538537671657</v>
      </c>
    </row>
    <row r="54" spans="1:41">
      <c r="A54" t="str">
        <f>Sheet3!A36</f>
        <v>Explosives</v>
      </c>
      <c r="B54" t="str">
        <f>Sheet3!J36</f>
        <v>Infiltrator</v>
      </c>
      <c r="C54">
        <f ca="1">Sheet3!C36 * 0.75</f>
        <v>127.38749999999999</v>
      </c>
      <c r="D54">
        <f ca="1">Sheet3!D36 * 0.75</f>
        <v>170.86500000000001</v>
      </c>
      <c r="E54">
        <f ca="1">Sheet3!E36 * 0.75</f>
        <v>214.34249999999997</v>
      </c>
      <c r="F54">
        <f ca="1">Sheet3!F36 * 0.75</f>
        <v>257.82</v>
      </c>
      <c r="G54">
        <f ca="1">Sheet3!G36 * 0.75</f>
        <v>301.29750000000001</v>
      </c>
      <c r="H54">
        <f ca="1">Sheet3!H36 * 0.75</f>
        <v>344.77499999999998</v>
      </c>
      <c r="K54" t="str">
        <f t="shared" si="4"/>
        <v>Explosives</v>
      </c>
      <c r="L54">
        <f ca="1">Sheet5!C54/(Sheet3!$M36+Sheet3!$N36*Sheet3!B$1)</f>
        <v>23.161363636363635</v>
      </c>
      <c r="M54">
        <f ca="1">Sheet5!D54/(Sheet3!$M36+Sheet3!$N36*Sheet3!C$1)</f>
        <v>31.066363636363636</v>
      </c>
      <c r="N54">
        <f ca="1">Sheet5!E54/(Sheet3!$M36+Sheet3!$N36*Sheet3!D$1)</f>
        <v>38.971363636363634</v>
      </c>
      <c r="O54">
        <f ca="1">Sheet5!F54/(Sheet3!$M36+Sheet3!$N36*Sheet3!E$1)</f>
        <v>46.876363636363635</v>
      </c>
      <c r="P54">
        <f ca="1">Sheet5!G54/(Sheet3!$M36+Sheet3!$N36*Sheet3!F$1)</f>
        <v>54.781363636363636</v>
      </c>
      <c r="Q54">
        <f ca="1">Sheet5!H54/(Sheet3!$M36+Sheet3!$N36*Sheet3!G$1)</f>
        <v>62.68636363636363</v>
      </c>
      <c r="S54" t="str">
        <f t="shared" si="5"/>
        <v>Explosives</v>
      </c>
      <c r="T54">
        <f ca="1">Sheet5!C54/(Sheet3!$K36+Sheet3!$L36*Sheet3!B$1)</f>
        <v>4.2462499999999999</v>
      </c>
      <c r="U54">
        <f ca="1">Sheet5!D54/(Sheet3!$K36+Sheet3!$L36*Sheet3!C$1)</f>
        <v>3.7970000000000002</v>
      </c>
      <c r="V54">
        <f ca="1">Sheet5!E54/(Sheet3!$K36+Sheet3!$L36*Sheet3!D$1)</f>
        <v>3.5723749999999996</v>
      </c>
      <c r="W54">
        <f ca="1">Sheet5!F54/(Sheet3!$K36+Sheet3!$L36*Sheet3!E$1)</f>
        <v>3.4375999999999998</v>
      </c>
      <c r="X54">
        <f ca="1">Sheet5!G54/(Sheet3!$K36+Sheet3!$L36*Sheet3!F$1)</f>
        <v>3.34775</v>
      </c>
      <c r="Y54">
        <f ca="1">Sheet5!H54/(Sheet3!$K36+Sheet3!$L36*Sheet3!G$1)</f>
        <v>3.2835714285714284</v>
      </c>
      <c r="AA54" t="str">
        <f t="shared" si="6"/>
        <v>Explosives</v>
      </c>
      <c r="AB54">
        <f ca="1">(Sheet3!$K36+Sheet3!$L36*Sheet3!B$1) / VLOOKUP(Sheet3!$J36,Sheet2!$A$2:$N$39,14,FALSE)</f>
        <v>14.295925661186562</v>
      </c>
      <c r="AC54">
        <f ca="1">(Sheet3!$K36+Sheet3!$L36*Sheet3!C$1) / VLOOKUP(Sheet3!$J36,Sheet2!$A$2:$N$39,14,FALSE)</f>
        <v>21.443888491779841</v>
      </c>
      <c r="AD54">
        <f ca="1">(Sheet3!$K36+Sheet3!$L36*Sheet3!D$1) / VLOOKUP(Sheet3!$J36,Sheet2!$A$2:$N$39,14,FALSE)</f>
        <v>28.591851322373124</v>
      </c>
      <c r="AE54">
        <f ca="1">(Sheet3!$K36+Sheet3!$L36*Sheet3!E$1) / VLOOKUP(Sheet3!$J36,Sheet2!$A$2:$N$39,14,FALSE)</f>
        <v>35.739814152966403</v>
      </c>
      <c r="AF54">
        <f ca="1">(Sheet3!$K36+Sheet3!$L36*Sheet3!F$1) / VLOOKUP(Sheet3!$J36,Sheet2!$A$2:$N$39,14,FALSE)</f>
        <v>42.887776983559682</v>
      </c>
      <c r="AG54">
        <f ca="1">(Sheet3!$K36+Sheet3!$L36*Sheet3!G$1) / VLOOKUP(Sheet3!$J36,Sheet2!$A$2:$N$39,14,FALSE)</f>
        <v>50.035739814152969</v>
      </c>
      <c r="AI54" t="str">
        <f t="shared" si="7"/>
        <v>Explosives</v>
      </c>
      <c r="AJ54">
        <f ca="1">C54/VLOOKUP(Sheet3!$J36,Sheet2!$A$2:$N$39,13,FALSE)</f>
        <v>0.10633347245409014</v>
      </c>
      <c r="AK54">
        <f ca="1">D54/VLOOKUP(Sheet3!$J36,Sheet2!$A$2:$N$39,13,FALSE)</f>
        <v>0.14262520868113523</v>
      </c>
      <c r="AL54">
        <f ca="1">E54/VLOOKUP(Sheet3!$J36,Sheet2!$A$2:$N$39,13,FALSE)</f>
        <v>0.17891694490818028</v>
      </c>
      <c r="AM54">
        <f ca="1">F54/VLOOKUP(Sheet3!$J36,Sheet2!$A$2:$N$39,13,FALSE)</f>
        <v>0.21520868113522537</v>
      </c>
      <c r="AN54">
        <f ca="1">G54/VLOOKUP(Sheet3!$J36,Sheet2!$A$2:$N$39,13,FALSE)</f>
        <v>0.25150041736227047</v>
      </c>
      <c r="AO54">
        <f ca="1">H54/VLOOKUP(Sheet3!$J36,Sheet2!$A$2:$N$39,13,FALSE)</f>
        <v>0.28779215358931548</v>
      </c>
    </row>
    <row r="55" spans="1:41">
      <c r="A55" t="str">
        <f>Sheet3!A37</f>
        <v>Blast Arrow</v>
      </c>
      <c r="B55" t="str">
        <f>Sheet3!J37</f>
        <v>Tactician</v>
      </c>
      <c r="C55">
        <f ca="1">Sheet3!C37 * 0.75</f>
        <v>114.22500000000001</v>
      </c>
      <c r="D55">
        <f ca="1">Sheet3!D37 * 0.75</f>
        <v>153.51</v>
      </c>
      <c r="E55">
        <f ca="1">Sheet3!E37 * 0.75</f>
        <v>192.79500000000002</v>
      </c>
      <c r="F55">
        <f ca="1">Sheet3!F37 * 0.75</f>
        <v>232.07999999999996</v>
      </c>
      <c r="G55">
        <f ca="1">Sheet3!G37 * 0.75</f>
        <v>271.36500000000001</v>
      </c>
      <c r="H55">
        <f ca="1">Sheet3!H37 * 0.75</f>
        <v>310.64999999999998</v>
      </c>
      <c r="K55" t="str">
        <f t="shared" si="4"/>
        <v>Blast Arrow</v>
      </c>
      <c r="L55">
        <f ca="1">Sheet5!C55/(Sheet3!$M37+Sheet3!$N37*Sheet3!B$1)</f>
        <v>3.8075000000000001</v>
      </c>
      <c r="M55">
        <f ca="1">Sheet5!D55/(Sheet3!$M37+Sheet3!$N37*Sheet3!C$1)</f>
        <v>5.117</v>
      </c>
      <c r="N55">
        <f ca="1">Sheet5!E55/(Sheet3!$M37+Sheet3!$N37*Sheet3!D$1)</f>
        <v>6.4265000000000008</v>
      </c>
      <c r="O55">
        <f ca="1">Sheet5!F55/(Sheet3!$M37+Sheet3!$N37*Sheet3!E$1)</f>
        <v>7.7359999999999989</v>
      </c>
      <c r="P55">
        <f ca="1">Sheet5!G55/(Sheet3!$M37+Sheet3!$N37*Sheet3!F$1)</f>
        <v>9.0455000000000005</v>
      </c>
      <c r="Q55">
        <f ca="1">Sheet5!H55/(Sheet3!$M37+Sheet3!$N37*Sheet3!G$1)</f>
        <v>10.354999999999999</v>
      </c>
      <c r="S55" t="str">
        <f t="shared" si="5"/>
        <v>Blast Arrow</v>
      </c>
      <c r="T55">
        <f ca="1">Sheet5!C55/(Sheet3!$K37+Sheet3!$L37*Sheet3!B$1)</f>
        <v>1.5230000000000001</v>
      </c>
      <c r="U55">
        <f ca="1">Sheet5!D55/(Sheet3!$K37+Sheet3!$L37*Sheet3!C$1)</f>
        <v>2.0467999999999997</v>
      </c>
      <c r="V55">
        <f ca="1">Sheet5!E55/(Sheet3!$K37+Sheet3!$L37*Sheet3!D$1)</f>
        <v>2.5706000000000002</v>
      </c>
      <c r="W55">
        <f ca="1">Sheet5!F55/(Sheet3!$K37+Sheet3!$L37*Sheet3!E$1)</f>
        <v>3.0943999999999994</v>
      </c>
      <c r="X55">
        <f ca="1">Sheet5!G55/(Sheet3!$K37+Sheet3!$L37*Sheet3!F$1)</f>
        <v>3.6182000000000003</v>
      </c>
      <c r="Y55">
        <f ca="1">Sheet5!H55/(Sheet3!$K37+Sheet3!$L37*Sheet3!G$1)</f>
        <v>4.1419999999999995</v>
      </c>
      <c r="AA55" t="str">
        <f t="shared" si="6"/>
        <v>Blast Arrow</v>
      </c>
      <c r="AB55">
        <f ca="1">(Sheet3!$K37+Sheet3!$L37*Sheet3!B$1) / VLOOKUP(Sheet3!$J37,Sheet2!$A$2:$N$39,14,FALSE)</f>
        <v>10.220768601798856</v>
      </c>
      <c r="AC55">
        <f ca="1">(Sheet3!$K37+Sheet3!$L37*Sheet3!C$1) / VLOOKUP(Sheet3!$J37,Sheet2!$A$2:$N$39,14,FALSE)</f>
        <v>10.220768601798856</v>
      </c>
      <c r="AD55">
        <f ca="1">(Sheet3!$K37+Sheet3!$L37*Sheet3!D$1) / VLOOKUP(Sheet3!$J37,Sheet2!$A$2:$N$39,14,FALSE)</f>
        <v>10.220768601798856</v>
      </c>
      <c r="AE55">
        <f ca="1">(Sheet3!$K37+Sheet3!$L37*Sheet3!E$1) / VLOOKUP(Sheet3!$J37,Sheet2!$A$2:$N$39,14,FALSE)</f>
        <v>10.220768601798856</v>
      </c>
      <c r="AF55">
        <f ca="1">(Sheet3!$K37+Sheet3!$L37*Sheet3!F$1) / VLOOKUP(Sheet3!$J37,Sheet2!$A$2:$N$39,14,FALSE)</f>
        <v>10.220768601798856</v>
      </c>
      <c r="AG55">
        <f ca="1">(Sheet3!$K37+Sheet3!$L37*Sheet3!G$1) / VLOOKUP(Sheet3!$J37,Sheet2!$A$2:$N$39,14,FALSE)</f>
        <v>10.220768601798856</v>
      </c>
      <c r="AI55" t="str">
        <f t="shared" si="7"/>
        <v>Blast Arrow</v>
      </c>
      <c r="AJ55">
        <f ca="1">C55/VLOOKUP(Sheet3!$J37,Sheet2!$A$2:$N$39,13,FALSE)</f>
        <v>6.3635097493036211E-2</v>
      </c>
      <c r="AK55">
        <f ca="1">D55/VLOOKUP(Sheet3!$J37,Sheet2!$A$2:$N$39,13,FALSE)</f>
        <v>8.5520891364902499E-2</v>
      </c>
      <c r="AL55">
        <f ca="1">E55/VLOOKUP(Sheet3!$J37,Sheet2!$A$2:$N$39,13,FALSE)</f>
        <v>0.10740668523676881</v>
      </c>
      <c r="AM55">
        <f ca="1">F55/VLOOKUP(Sheet3!$J37,Sheet2!$A$2:$N$39,13,FALSE)</f>
        <v>0.12929247910863506</v>
      </c>
      <c r="AN55">
        <f ca="1">G55/VLOOKUP(Sheet3!$J37,Sheet2!$A$2:$N$39,13,FALSE)</f>
        <v>0.1511782729805014</v>
      </c>
      <c r="AO55">
        <f ca="1">H55/VLOOKUP(Sheet3!$J37,Sheet2!$A$2:$N$39,13,FALSE)</f>
        <v>0.17306406685236767</v>
      </c>
    </row>
    <row r="56" spans="1:41">
      <c r="A56" t="str">
        <f>Sheet3!A38</f>
        <v>Neutralize</v>
      </c>
      <c r="B56" t="str">
        <f>Sheet3!J38</f>
        <v>Tactician</v>
      </c>
      <c r="C56">
        <f ca="1">Sheet3!C38 * 0.75</f>
        <v>104.32499999999999</v>
      </c>
      <c r="D56">
        <f ca="1">Sheet3!D38 * 0.75</f>
        <v>132.03750000000002</v>
      </c>
      <c r="E56">
        <f ca="1">Sheet3!E38 * 0.75</f>
        <v>159.75</v>
      </c>
      <c r="F56">
        <f ca="1">Sheet3!F38 * 0.75</f>
        <v>187.46249999999998</v>
      </c>
      <c r="G56">
        <f ca="1">Sheet3!G38 * 0.75</f>
        <v>215.17499999999998</v>
      </c>
      <c r="H56">
        <f ca="1">Sheet3!H38 * 0.75</f>
        <v>242.88750000000002</v>
      </c>
      <c r="K56" t="str">
        <f t="shared" si="4"/>
        <v>Neutralize</v>
      </c>
      <c r="L56">
        <f ca="1">Sheet5!C56/(Sheet3!$M38+Sheet3!$N38*Sheet3!B$1)</f>
        <v>5.2162499999999996</v>
      </c>
      <c r="M56">
        <f ca="1">Sheet5!D56/(Sheet3!$M38+Sheet3!$N38*Sheet3!C$1)</f>
        <v>6.6018750000000015</v>
      </c>
      <c r="N56">
        <f ca="1">Sheet5!E56/(Sheet3!$M38+Sheet3!$N38*Sheet3!D$1)</f>
        <v>7.9874999999999998</v>
      </c>
      <c r="O56">
        <f ca="1">Sheet5!F56/(Sheet3!$M38+Sheet3!$N38*Sheet3!E$1)</f>
        <v>9.3731249999999982</v>
      </c>
      <c r="P56">
        <f ca="1">Sheet5!G56/(Sheet3!$M38+Sheet3!$N38*Sheet3!F$1)</f>
        <v>10.758749999999999</v>
      </c>
      <c r="Q56">
        <f ca="1">Sheet5!H56/(Sheet3!$M38+Sheet3!$N38*Sheet3!G$1)</f>
        <v>12.144375</v>
      </c>
      <c r="S56" t="str">
        <f t="shared" si="5"/>
        <v>Neutralize</v>
      </c>
      <c r="T56">
        <f ca="1">Sheet5!C56/(Sheet3!$K38+Sheet3!$L38*Sheet3!B$1)</f>
        <v>2.6081249999999998</v>
      </c>
      <c r="U56">
        <f ca="1">Sheet5!D56/(Sheet3!$K38+Sheet3!$L38*Sheet3!C$1)</f>
        <v>2.3164473684210529</v>
      </c>
      <c r="V56">
        <f ca="1">Sheet5!E56/(Sheet3!$K38+Sheet3!$L38*Sheet3!D$1)</f>
        <v>2.1587837837837838</v>
      </c>
      <c r="W56">
        <f ca="1">Sheet5!F56/(Sheet3!$K38+Sheet3!$L38*Sheet3!E$1)</f>
        <v>2.0600274725274721</v>
      </c>
      <c r="X56">
        <f ca="1">Sheet5!G56/(Sheet3!$K38+Sheet3!$L38*Sheet3!F$1)</f>
        <v>1.992361111111111</v>
      </c>
      <c r="Y56">
        <f ca="1">Sheet5!H56/(Sheet3!$K38+Sheet3!$L38*Sheet3!G$1)</f>
        <v>1.9431</v>
      </c>
      <c r="AA56" t="str">
        <f t="shared" si="6"/>
        <v>Neutralize</v>
      </c>
      <c r="AB56">
        <f ca="1">(Sheet3!$K38+Sheet3!$L38*Sheet3!B$1) / VLOOKUP(Sheet3!$J38,Sheet2!$A$2:$N$39,14,FALSE)</f>
        <v>5.4510765876260567</v>
      </c>
      <c r="AC56">
        <f ca="1">(Sheet3!$K38+Sheet3!$L38*Sheet3!C$1) / VLOOKUP(Sheet3!$J38,Sheet2!$A$2:$N$39,14,FALSE)</f>
        <v>7.7677841373671308</v>
      </c>
      <c r="AD56">
        <f ca="1">(Sheet3!$K38+Sheet3!$L38*Sheet3!D$1) / VLOOKUP(Sheet3!$J38,Sheet2!$A$2:$N$39,14,FALSE)</f>
        <v>10.084491687108205</v>
      </c>
      <c r="AE56">
        <f ca="1">(Sheet3!$K38+Sheet3!$L38*Sheet3!E$1) / VLOOKUP(Sheet3!$J38,Sheet2!$A$2:$N$39,14,FALSE)</f>
        <v>12.40119923684928</v>
      </c>
      <c r="AF56">
        <f ca="1">(Sheet3!$K38+Sheet3!$L38*Sheet3!F$1) / VLOOKUP(Sheet3!$J38,Sheet2!$A$2:$N$39,14,FALSE)</f>
        <v>14.717906786590353</v>
      </c>
      <c r="AG56">
        <f ca="1">(Sheet3!$K38+Sheet3!$L38*Sheet3!G$1) / VLOOKUP(Sheet3!$J38,Sheet2!$A$2:$N$39,14,FALSE)</f>
        <v>17.034614336331426</v>
      </c>
      <c r="AI56" t="str">
        <f t="shared" si="7"/>
        <v>Neutralize</v>
      </c>
      <c r="AJ56">
        <f ca="1">C56/VLOOKUP(Sheet3!$J38,Sheet2!$A$2:$N$39,13,FALSE)</f>
        <v>5.8119777158774366E-2</v>
      </c>
      <c r="AK56">
        <f ca="1">D56/VLOOKUP(Sheet3!$J38,Sheet2!$A$2:$N$39,13,FALSE)</f>
        <v>7.3558495821727035E-2</v>
      </c>
      <c r="AL56">
        <f ca="1">E56/VLOOKUP(Sheet3!$J38,Sheet2!$A$2:$N$39,13,FALSE)</f>
        <v>8.8997214484679663E-2</v>
      </c>
      <c r="AM56">
        <f ca="1">F56/VLOOKUP(Sheet3!$J38,Sheet2!$A$2:$N$39,13,FALSE)</f>
        <v>0.1044359331476323</v>
      </c>
      <c r="AN56">
        <f ca="1">G56/VLOOKUP(Sheet3!$J38,Sheet2!$A$2:$N$39,13,FALSE)</f>
        <v>0.11987465181058495</v>
      </c>
      <c r="AO56">
        <f ca="1">H56/VLOOKUP(Sheet3!$J38,Sheet2!$A$2:$N$39,13,FALSE)</f>
        <v>0.13531337047353761</v>
      </c>
    </row>
    <row r="57" spans="1:41">
      <c r="A57" t="str">
        <f>Sheet3!A39</f>
        <v>Blade Rain</v>
      </c>
      <c r="B57" t="str">
        <f>Sheet3!J39</f>
        <v>Grim Hag</v>
      </c>
      <c r="C57">
        <f ca="1">Sheet3!C39 * 0.75</f>
        <v>408.44065500000011</v>
      </c>
      <c r="D57">
        <f ca="1">Sheet3!D39 * 0.75</f>
        <v>461.10700125000011</v>
      </c>
      <c r="E57">
        <f ca="1">Sheet3!E39 * 0.75</f>
        <v>513.7733475</v>
      </c>
      <c r="F57">
        <f ca="1">Sheet3!F39 * 0.75</f>
        <v>566.43969375000006</v>
      </c>
      <c r="G57">
        <f ca="1">Sheet3!G39 * 0.75</f>
        <v>619.10604000000023</v>
      </c>
      <c r="H57">
        <f ca="1">Sheet3!H39 * 0.75</f>
        <v>671.77238625000018</v>
      </c>
      <c r="K57" t="str">
        <f t="shared" si="4"/>
        <v>Blade Rain</v>
      </c>
      <c r="L57">
        <f ca="1">Sheet5!C57/(Sheet3!$M39+Sheet3!$N39*Sheet3!B$1)</f>
        <v>27.229377000000007</v>
      </c>
      <c r="M57">
        <f ca="1">Sheet5!D57/(Sheet3!$M39+Sheet3!$N39*Sheet3!C$1)</f>
        <v>30.740466750000007</v>
      </c>
      <c r="N57">
        <f ca="1">Sheet5!E57/(Sheet3!$M39+Sheet3!$N39*Sheet3!D$1)</f>
        <v>34.2515565</v>
      </c>
      <c r="O57">
        <f ca="1">Sheet5!F57/(Sheet3!$M39+Sheet3!$N39*Sheet3!E$1)</f>
        <v>37.762646250000003</v>
      </c>
      <c r="P57">
        <f ca="1">Sheet5!G57/(Sheet3!$M39+Sheet3!$N39*Sheet3!F$1)</f>
        <v>41.273736000000014</v>
      </c>
      <c r="Q57">
        <f ca="1">Sheet5!H57/(Sheet3!$M39+Sheet3!$N39*Sheet3!G$1)</f>
        <v>44.78482575000001</v>
      </c>
      <c r="S57" t="str">
        <f t="shared" si="5"/>
        <v>Blade Rain</v>
      </c>
      <c r="T57">
        <f ca="1">Sheet5!C57/(Sheet3!$K39+Sheet3!$L39*Sheet3!B$1)</f>
        <v>5.1055081875000017</v>
      </c>
      <c r="U57">
        <f ca="1">Sheet5!D57/(Sheet3!$K39+Sheet3!$L39*Sheet3!C$1)</f>
        <v>5.2398522869318196</v>
      </c>
      <c r="V57">
        <f ca="1">Sheet5!E57/(Sheet3!$K39+Sheet3!$L39*Sheet3!D$1)</f>
        <v>5.3518057031249997</v>
      </c>
      <c r="W57">
        <f ca="1">Sheet5!F57/(Sheet3!$K39+Sheet3!$L39*Sheet3!E$1)</f>
        <v>5.4465355168269234</v>
      </c>
      <c r="X57">
        <f ca="1">Sheet5!G57/(Sheet3!$K39+Sheet3!$L39*Sheet3!F$1)</f>
        <v>5.5277325000000017</v>
      </c>
      <c r="Y57">
        <f ca="1">Sheet5!H57/(Sheet3!$K39+Sheet3!$L39*Sheet3!G$1)</f>
        <v>5.5981032187500013</v>
      </c>
      <c r="AA57" t="str">
        <f t="shared" si="6"/>
        <v>Blade Rain</v>
      </c>
      <c r="AB57">
        <f ca="1">(Sheet3!$K39+Sheet3!$L39*Sheet3!B$1) / VLOOKUP(Sheet3!$J39,Sheet2!$A$2:$N$39,14,FALSE)</f>
        <v>36.849378166743442</v>
      </c>
      <c r="AC57">
        <f ca="1">(Sheet3!$K39+Sheet3!$L39*Sheet3!C$1) / VLOOKUP(Sheet3!$J39,Sheet2!$A$2:$N$39,14,FALSE)</f>
        <v>40.534315983417784</v>
      </c>
      <c r="AD57">
        <f ca="1">(Sheet3!$K39+Sheet3!$L39*Sheet3!D$1) / VLOOKUP(Sheet3!$J39,Sheet2!$A$2:$N$39,14,FALSE)</f>
        <v>44.219253800092126</v>
      </c>
      <c r="AE57">
        <f ca="1">(Sheet3!$K39+Sheet3!$L39*Sheet3!E$1) / VLOOKUP(Sheet3!$J39,Sheet2!$A$2:$N$39,14,FALSE)</f>
        <v>47.904191616766468</v>
      </c>
      <c r="AF57">
        <f ca="1">(Sheet3!$K39+Sheet3!$L39*Sheet3!F$1) / VLOOKUP(Sheet3!$J39,Sheet2!$A$2:$N$39,14,FALSE)</f>
        <v>51.589129433440817</v>
      </c>
      <c r="AG57">
        <f ca="1">(Sheet3!$K39+Sheet3!$L39*Sheet3!G$1) / VLOOKUP(Sheet3!$J39,Sheet2!$A$2:$N$39,14,FALSE)</f>
        <v>55.274067250115159</v>
      </c>
      <c r="AI57" t="str">
        <f t="shared" si="7"/>
        <v>Blade Rain</v>
      </c>
      <c r="AJ57">
        <f ca="1">C57/VLOOKUP(Sheet3!$J39,Sheet2!$A$2:$N$39,13,FALSE)</f>
        <v>0.43977459488559906</v>
      </c>
      <c r="AK57">
        <f ca="1">D57/VLOOKUP(Sheet3!$J39,Sheet2!$A$2:$N$39,13,FALSE)</f>
        <v>0.49648129340511454</v>
      </c>
      <c r="AL57">
        <f ca="1">E57/VLOOKUP(Sheet3!$J39,Sheet2!$A$2:$N$39,13,FALSE)</f>
        <v>0.55318799192462986</v>
      </c>
      <c r="AM57">
        <f ca="1">F57/VLOOKUP(Sheet3!$J39,Sheet2!$A$2:$N$39,13,FALSE)</f>
        <v>0.60989469044414546</v>
      </c>
      <c r="AN57">
        <f ca="1">G57/VLOOKUP(Sheet3!$J39,Sheet2!$A$2:$N$39,13,FALSE)</f>
        <v>0.66660138896366106</v>
      </c>
      <c r="AO57">
        <f ca="1">H57/VLOOKUP(Sheet3!$J39,Sheet2!$A$2:$N$39,13,FALSE)</f>
        <v>0.72330808748317654</v>
      </c>
    </row>
    <row r="58" spans="1:41">
      <c r="A58" t="str">
        <f>Sheet3!A40</f>
        <v>Wilting</v>
      </c>
      <c r="B58" t="str">
        <f>Sheet3!J40</f>
        <v>Putrid Eidolon</v>
      </c>
      <c r="C58">
        <f ca="1">Sheet3!C40 * 0.75</f>
        <v>235.95000000000002</v>
      </c>
      <c r="D58">
        <f ca="1">Sheet3!D40 * 0.75</f>
        <v>332.37749999999994</v>
      </c>
      <c r="E58">
        <f ca="1">Sheet3!E40 * 0.75</f>
        <v>428.80500000000001</v>
      </c>
      <c r="F58">
        <f ca="1">Sheet3!F40 * 0.75</f>
        <v>525.23250000000007</v>
      </c>
      <c r="G58">
        <f ca="1">Sheet3!G40 * 0.75</f>
        <v>621.65999999999985</v>
      </c>
      <c r="H58">
        <f ca="1">Sheet3!H40 * 0.75</f>
        <v>718.08750000000009</v>
      </c>
      <c r="K58" t="str">
        <f t="shared" si="4"/>
        <v>Wilting</v>
      </c>
      <c r="L58">
        <f ca="1">Sheet5!C58/(Sheet3!$M40+Sheet3!$N40*Sheet3!B$1)</f>
        <v>12.418421052631579</v>
      </c>
      <c r="M58">
        <f ca="1">Sheet5!D58/(Sheet3!$M40+Sheet3!$N40*Sheet3!C$1)</f>
        <v>17.493552631578943</v>
      </c>
      <c r="N58">
        <f ca="1">Sheet5!E58/(Sheet3!$M40+Sheet3!$N40*Sheet3!D$1)</f>
        <v>22.568684210526317</v>
      </c>
      <c r="O58">
        <f ca="1">Sheet5!F58/(Sheet3!$M40+Sheet3!$N40*Sheet3!E$1)</f>
        <v>27.643815789473688</v>
      </c>
      <c r="P58">
        <f ca="1">Sheet5!G58/(Sheet3!$M40+Sheet3!$N40*Sheet3!F$1)</f>
        <v>32.718947368421048</v>
      </c>
      <c r="Q58">
        <f ca="1">Sheet5!H58/(Sheet3!$M40+Sheet3!$N40*Sheet3!G$1)</f>
        <v>37.794078947368426</v>
      </c>
      <c r="S58" t="str">
        <f t="shared" si="5"/>
        <v>Wilting</v>
      </c>
      <c r="T58">
        <f ca="1">Sheet5!C58/(Sheet3!$K40+Sheet3!$L40*Sheet3!B$1)</f>
        <v>3.9325000000000001</v>
      </c>
      <c r="U58">
        <f ca="1">Sheet5!D58/(Sheet3!$K40+Sheet3!$L40*Sheet3!C$1)</f>
        <v>4.6813732394366188</v>
      </c>
      <c r="V58">
        <f ca="1">Sheet5!E58/(Sheet3!$K40+Sheet3!$L40*Sheet3!D$1)</f>
        <v>5.2293292682926831</v>
      </c>
      <c r="W58">
        <f ca="1">Sheet5!F58/(Sheet3!$K40+Sheet3!$L40*Sheet3!E$1)</f>
        <v>5.6476612903225814</v>
      </c>
      <c r="X58">
        <f ca="1">Sheet5!G58/(Sheet3!$K40+Sheet3!$L40*Sheet3!F$1)</f>
        <v>5.9774999999999983</v>
      </c>
      <c r="Y58">
        <f ca="1">Sheet5!H58/(Sheet3!$K40+Sheet3!$L40*Sheet3!G$1)</f>
        <v>6.2442391304347833</v>
      </c>
      <c r="AA58" t="str">
        <f t="shared" si="6"/>
        <v>Wilting</v>
      </c>
      <c r="AB58">
        <f ca="1">(Sheet3!$K40+Sheet3!$L40*Sheet3!B$1) / VLOOKUP(Sheet3!$J40,Sheet2!$A$2:$N$39,14,FALSE)</f>
        <v>21.276595744680851</v>
      </c>
      <c r="AC58">
        <f ca="1">(Sheet3!$K40+Sheet3!$L40*Sheet3!C$1) / VLOOKUP(Sheet3!$J40,Sheet2!$A$2:$N$39,14,FALSE)</f>
        <v>25.177304964539005</v>
      </c>
      <c r="AD58">
        <f ca="1">(Sheet3!$K40+Sheet3!$L40*Sheet3!D$1) / VLOOKUP(Sheet3!$J40,Sheet2!$A$2:$N$39,14,FALSE)</f>
        <v>29.078014184397158</v>
      </c>
      <c r="AE58">
        <f ca="1">(Sheet3!$K40+Sheet3!$L40*Sheet3!E$1) / VLOOKUP(Sheet3!$J40,Sheet2!$A$2:$N$39,14,FALSE)</f>
        <v>32.978723404255312</v>
      </c>
      <c r="AF58">
        <f ca="1">(Sheet3!$K40+Sheet3!$L40*Sheet3!F$1) / VLOOKUP(Sheet3!$J40,Sheet2!$A$2:$N$39,14,FALSE)</f>
        <v>36.87943262411347</v>
      </c>
      <c r="AG58">
        <f ca="1">(Sheet3!$K40+Sheet3!$L40*Sheet3!G$1) / VLOOKUP(Sheet3!$J40,Sheet2!$A$2:$N$39,14,FALSE)</f>
        <v>40.780141843971627</v>
      </c>
      <c r="AI58" t="str">
        <f t="shared" si="7"/>
        <v>Wilting</v>
      </c>
      <c r="AJ58">
        <f ca="1">C58/VLOOKUP(Sheet3!$J40,Sheet2!$A$2:$N$39,13,FALSE)</f>
        <v>0.16468330134357007</v>
      </c>
      <c r="AK58">
        <f ca="1">D58/VLOOKUP(Sheet3!$J40,Sheet2!$A$2:$N$39,13,FALSE)</f>
        <v>0.2319856918513348</v>
      </c>
      <c r="AL58">
        <f ca="1">E58/VLOOKUP(Sheet3!$J40,Sheet2!$A$2:$N$39,13,FALSE)</f>
        <v>0.29928808235909965</v>
      </c>
      <c r="AM58">
        <f ca="1">F58/VLOOKUP(Sheet3!$J40,Sheet2!$A$2:$N$39,13,FALSE)</f>
        <v>0.36659047286686447</v>
      </c>
      <c r="AN58">
        <f ca="1">G58/VLOOKUP(Sheet3!$J40,Sheet2!$A$2:$N$39,13,FALSE)</f>
        <v>0.43389286337462912</v>
      </c>
      <c r="AO58">
        <f ca="1">H58/VLOOKUP(Sheet3!$J40,Sheet2!$A$2:$N$39,13,FALSE)</f>
        <v>0.50119525388239405</v>
      </c>
    </row>
    <row r="59" spans="1:41">
      <c r="A59" t="str">
        <f>Sheet3!A41</f>
        <v>Slice</v>
      </c>
      <c r="B59" t="str">
        <f>Sheet3!J41</f>
        <v>Wretched Chef</v>
      </c>
      <c r="C59">
        <f ca="1">Sheet3!C41 * 0.75</f>
        <v>145.17000000000002</v>
      </c>
      <c r="D59">
        <f ca="1">Sheet3!D41 * 0.75</f>
        <v>182.21249999999998</v>
      </c>
      <c r="E59">
        <f ca="1">Sheet3!E41 * 0.75</f>
        <v>219.25500000000002</v>
      </c>
      <c r="F59">
        <f ca="1">Sheet3!F41 * 0.75</f>
        <v>256.29750000000001</v>
      </c>
      <c r="G59">
        <f ca="1">Sheet3!G41 * 0.75</f>
        <v>293.34000000000003</v>
      </c>
      <c r="H59">
        <f ca="1">Sheet3!H41 * 0.75</f>
        <v>330.38249999999999</v>
      </c>
      <c r="K59" t="str">
        <f t="shared" si="0"/>
        <v>Slice</v>
      </c>
      <c r="L59">
        <f ca="1">Sheet5!C59/(Sheet3!$M41+Sheet3!$N41*Sheet3!B$1)</f>
        <v>18.146250000000002</v>
      </c>
      <c r="M59">
        <f ca="1">Sheet5!D59/(Sheet3!$M41+Sheet3!$N41*Sheet3!C$1)</f>
        <v>22.776562499999997</v>
      </c>
      <c r="N59">
        <f ca="1">Sheet5!E59/(Sheet3!$M41+Sheet3!$N41*Sheet3!D$1)</f>
        <v>27.406875000000003</v>
      </c>
      <c r="O59">
        <f ca="1">Sheet5!F59/(Sheet3!$M41+Sheet3!$N41*Sheet3!E$1)</f>
        <v>32.037187500000002</v>
      </c>
      <c r="P59">
        <f ca="1">Sheet5!G59/(Sheet3!$M41+Sheet3!$N41*Sheet3!F$1)</f>
        <v>36.667500000000004</v>
      </c>
      <c r="Q59">
        <f ca="1">Sheet5!H59/(Sheet3!$M41+Sheet3!$N41*Sheet3!G$1)</f>
        <v>41.297812499999999</v>
      </c>
      <c r="S59" t="str">
        <f t="shared" si="1"/>
        <v>Slice</v>
      </c>
      <c r="T59">
        <f ca="1">Sheet5!C59/(Sheet3!$K41+Sheet3!$L41*Sheet3!B$1)</f>
        <v>2.6394545454545457</v>
      </c>
      <c r="U59">
        <f ca="1">Sheet5!D59/(Sheet3!$K41+Sheet3!$L41*Sheet3!C$1)</f>
        <v>2.8922619047619045</v>
      </c>
      <c r="V59">
        <f ca="1">Sheet5!E59/(Sheet3!$K41+Sheet3!$L41*Sheet3!D$1)</f>
        <v>3.0880985915492962</v>
      </c>
      <c r="W59">
        <f ca="1">Sheet5!F59/(Sheet3!$K41+Sheet3!$L41*Sheet3!E$1)</f>
        <v>3.2442721518987345</v>
      </c>
      <c r="X59">
        <f ca="1">Sheet5!G59/(Sheet3!$K41+Sheet3!$L41*Sheet3!F$1)</f>
        <v>3.371724137931035</v>
      </c>
      <c r="Y59">
        <f ca="1">Sheet5!H59/(Sheet3!$K41+Sheet3!$L41*Sheet3!G$1)</f>
        <v>3.4777105263157893</v>
      </c>
      <c r="AA59" t="str">
        <f t="shared" si="2"/>
        <v>Slice</v>
      </c>
      <c r="AB59">
        <f ca="1">(Sheet3!$K41+Sheet3!$L41*Sheet3!B$1) / VLOOKUP(Sheet3!$J41,Sheet2!$A$2:$N$39,14,FALSE)</f>
        <v>32.305433186490454</v>
      </c>
      <c r="AC59">
        <f ca="1">(Sheet3!$K41+Sheet3!$L41*Sheet3!C$1) / VLOOKUP(Sheet3!$J41,Sheet2!$A$2:$N$39,14,FALSE)</f>
        <v>37.004405286343612</v>
      </c>
      <c r="AD59">
        <f ca="1">(Sheet3!$K41+Sheet3!$L41*Sheet3!D$1) / VLOOKUP(Sheet3!$J41,Sheet2!$A$2:$N$39,14,FALSE)</f>
        <v>41.703377386196763</v>
      </c>
      <c r="AE59">
        <f ca="1">(Sheet3!$K41+Sheet3!$L41*Sheet3!E$1) / VLOOKUP(Sheet3!$J41,Sheet2!$A$2:$N$39,14,FALSE)</f>
        <v>46.402349486049921</v>
      </c>
      <c r="AF59">
        <f ca="1">(Sheet3!$K41+Sheet3!$L41*Sheet3!F$1) / VLOOKUP(Sheet3!$J41,Sheet2!$A$2:$N$39,14,FALSE)</f>
        <v>51.101321585903079</v>
      </c>
      <c r="AG59">
        <f ca="1">(Sheet3!$K41+Sheet3!$L41*Sheet3!G$1) / VLOOKUP(Sheet3!$J41,Sheet2!$A$2:$N$39,14,FALSE)</f>
        <v>55.800293685756237</v>
      </c>
      <c r="AI59" t="str">
        <f t="shared" si="3"/>
        <v>Slice</v>
      </c>
      <c r="AJ59">
        <f ca="1">C59/VLOOKUP(Sheet3!$J41,Sheet2!$A$2:$N$39,13,FALSE)</f>
        <v>4.8727028614584215E-2</v>
      </c>
      <c r="AK59">
        <f ca="1">D59/VLOOKUP(Sheet3!$J41,Sheet2!$A$2:$N$39,13,FALSE)</f>
        <v>6.1160526978266336E-2</v>
      </c>
      <c r="AL59">
        <f ca="1">E59/VLOOKUP(Sheet3!$J41,Sheet2!$A$2:$N$39,13,FALSE)</f>
        <v>7.3594025341948491E-2</v>
      </c>
      <c r="AM59">
        <f ca="1">F59/VLOOKUP(Sheet3!$J41,Sheet2!$A$2:$N$39,13,FALSE)</f>
        <v>8.6027523705630618E-2</v>
      </c>
      <c r="AN59">
        <f ca="1">G59/VLOOKUP(Sheet3!$J41,Sheet2!$A$2:$N$39,13,FALSE)</f>
        <v>9.8461022069312759E-2</v>
      </c>
      <c r="AO59">
        <f ca="1">H59/VLOOKUP(Sheet3!$J41,Sheet2!$A$2:$N$39,13,FALSE)</f>
        <v>0.11089452043299487</v>
      </c>
    </row>
    <row r="60" spans="1:41">
      <c r="A60" t="str">
        <f>Sheet3!A46</f>
        <v>Hold Person</v>
      </c>
      <c r="B60" t="str">
        <f>Sheet3!J46</f>
        <v>Aeromancess</v>
      </c>
      <c r="C60">
        <f ca="1">Sheet3!C46</f>
        <v>289.18</v>
      </c>
      <c r="D60">
        <f ca="1">Sheet3!D46</f>
        <v>390.22029999999995</v>
      </c>
      <c r="E60">
        <f ca="1">Sheet3!E46</f>
        <v>506.3032</v>
      </c>
      <c r="F60">
        <f ca="1">Sheet3!F46</f>
        <v>637.42869999999994</v>
      </c>
      <c r="G60">
        <f ca="1">Sheet3!G46</f>
        <v>783.59680000000014</v>
      </c>
      <c r="H60">
        <f ca="1">Sheet3!H46</f>
        <v>944.80750000000012</v>
      </c>
      <c r="K60" t="str">
        <f t="shared" si="0"/>
        <v>Hold Person</v>
      </c>
      <c r="L60">
        <f ca="1">Sheet5!C60/(Sheet3!$M46+Sheet3!$N46*Sheet3!B$1)</f>
        <v>16.065555555555555</v>
      </c>
      <c r="M60">
        <f ca="1">Sheet5!D60/(Sheet3!$M46+Sheet3!$N46*Sheet3!C$1)</f>
        <v>21.678905555555552</v>
      </c>
      <c r="N60">
        <f ca="1">Sheet5!E60/(Sheet3!$M46+Sheet3!$N46*Sheet3!D$1)</f>
        <v>28.127955555555555</v>
      </c>
      <c r="O60">
        <f ca="1">Sheet5!F60/(Sheet3!$M46+Sheet3!$N46*Sheet3!E$1)</f>
        <v>35.412705555555554</v>
      </c>
      <c r="P60">
        <f ca="1">Sheet5!G60/(Sheet3!$M46+Sheet3!$N46*Sheet3!F$1)</f>
        <v>43.533155555555567</v>
      </c>
      <c r="Q60">
        <f ca="1">Sheet5!H60/(Sheet3!$M46+Sheet3!$N46*Sheet3!G$1)</f>
        <v>52.489305555555561</v>
      </c>
      <c r="S60" t="str">
        <f t="shared" ref="S60" si="8">A60</f>
        <v>Hold Person</v>
      </c>
      <c r="T60">
        <f ca="1">Sheet5!C60/(Sheet3!$K46+Sheet3!$L46*Sheet3!B$1)</f>
        <v>3.8557333333333332</v>
      </c>
      <c r="U60">
        <f ca="1">Sheet5!D60/(Sheet3!$K46+Sheet3!$L46*Sheet3!C$1)</f>
        <v>4.1959172043010744</v>
      </c>
      <c r="V60">
        <f ca="1">Sheet5!E60/(Sheet3!$K46+Sheet3!$L46*Sheet3!D$1)</f>
        <v>4.5612900900900906</v>
      </c>
      <c r="W60">
        <f ca="1">Sheet5!F60/(Sheet3!$K46+Sheet3!$L46*Sheet3!E$1)</f>
        <v>4.941307751937984</v>
      </c>
      <c r="X60">
        <f ca="1">Sheet5!G60/(Sheet3!$K46+Sheet3!$L46*Sheet3!F$1)</f>
        <v>5.3305904761904772</v>
      </c>
      <c r="Y60">
        <f ca="1">Sheet5!H60/(Sheet3!$K46+Sheet3!$L46*Sheet3!G$1)</f>
        <v>5.7261060606060612</v>
      </c>
      <c r="AA60" t="str">
        <f t="shared" si="2"/>
        <v>Hold Person</v>
      </c>
      <c r="AB60">
        <f ca="1">(Sheet3!$K46+Sheet3!$L46*Sheet3!B$1) / VLOOKUP(Sheet3!$J46,Sheet2!$A$2:$N$39,14,FALSE)</f>
        <v>27.012425715829281</v>
      </c>
      <c r="AC60">
        <f ca="1">(Sheet3!$K46+Sheet3!$L46*Sheet3!C$1) / VLOOKUP(Sheet3!$J46,Sheet2!$A$2:$N$39,14,FALSE)</f>
        <v>33.495407887628311</v>
      </c>
      <c r="AD60">
        <f ca="1">(Sheet3!$K46+Sheet3!$L46*Sheet3!D$1) / VLOOKUP(Sheet3!$J46,Sheet2!$A$2:$N$39,14,FALSE)</f>
        <v>39.97839005942734</v>
      </c>
      <c r="AE60">
        <f ca="1">(Sheet3!$K46+Sheet3!$L46*Sheet3!E$1) / VLOOKUP(Sheet3!$J46,Sheet2!$A$2:$N$39,14,FALSE)</f>
        <v>46.461372231226363</v>
      </c>
      <c r="AF60">
        <f ca="1">(Sheet3!$K46+Sheet3!$L46*Sheet3!F$1) / VLOOKUP(Sheet3!$J46,Sheet2!$A$2:$N$39,14,FALSE)</f>
        <v>52.944354403025393</v>
      </c>
      <c r="AG60">
        <f ca="1">(Sheet3!$K46+Sheet3!$L46*Sheet3!G$1) / VLOOKUP(Sheet3!$J46,Sheet2!$A$2:$N$39,14,FALSE)</f>
        <v>59.427336574824423</v>
      </c>
      <c r="AI60" t="str">
        <f t="shared" si="3"/>
        <v>Hold Person</v>
      </c>
      <c r="AJ60">
        <f ca="1">C60/VLOOKUP(Sheet3!$J46,Sheet2!$A$2:$N$39,13,FALSE)</f>
        <v>0.21978339350180506</v>
      </c>
      <c r="AK60">
        <f ca="1">D60/VLOOKUP(Sheet3!$J46,Sheet2!$A$2:$N$39,13,FALSE)</f>
        <v>0.29657632528975864</v>
      </c>
      <c r="AL60">
        <f ca="1">E60/VLOOKUP(Sheet3!$J46,Sheet2!$A$2:$N$39,13,FALSE)</f>
        <v>0.38480197605928179</v>
      </c>
      <c r="AM60">
        <f ca="1">F60/VLOOKUP(Sheet3!$J46,Sheet2!$A$2:$N$39,13,FALSE)</f>
        <v>0.48446034581037428</v>
      </c>
      <c r="AN60">
        <f ca="1">G60/VLOOKUP(Sheet3!$J46,Sheet2!$A$2:$N$39,13,FALSE)</f>
        <v>0.59555143454303638</v>
      </c>
      <c r="AO60">
        <f ca="1">H60/VLOOKUP(Sheet3!$J46,Sheet2!$A$2:$N$39,13,FALSE)</f>
        <v>0.71807524225726782</v>
      </c>
    </row>
    <row r="61" spans="1:41">
      <c r="A61" t="str">
        <f>Sheet3!A47</f>
        <v>Chasten</v>
      </c>
      <c r="B61" t="str">
        <f>Sheet3!J47</f>
        <v>Blazing Priest</v>
      </c>
      <c r="C61">
        <f ca="1">Sheet3!C47</f>
        <v>289.98100000000005</v>
      </c>
      <c r="D61">
        <f ca="1">Sheet3!D47</f>
        <v>359.47550000000001</v>
      </c>
      <c r="E61">
        <f ca="1">Sheet3!E47</f>
        <v>428.97</v>
      </c>
      <c r="F61">
        <f ca="1">Sheet3!F47</f>
        <v>498.46450000000004</v>
      </c>
      <c r="G61">
        <f ca="1">Sheet3!G47</f>
        <v>567.95900000000006</v>
      </c>
      <c r="H61">
        <f ca="1">Sheet3!H47</f>
        <v>637.45350000000008</v>
      </c>
      <c r="K61" t="str">
        <f t="shared" si="0"/>
        <v>Chasten</v>
      </c>
      <c r="L61">
        <f ca="1">Sheet5!C61/(Sheet3!$M47+Sheet3!$N47*Sheet3!B$1)</f>
        <v>36.247625000000006</v>
      </c>
      <c r="M61">
        <f ca="1">Sheet5!D61/(Sheet3!$M47+Sheet3!$N47*Sheet3!C$1)</f>
        <v>44.934437500000001</v>
      </c>
      <c r="N61">
        <f ca="1">Sheet5!E61/(Sheet3!$M47+Sheet3!$N47*Sheet3!D$1)</f>
        <v>53.621250000000003</v>
      </c>
      <c r="O61">
        <f ca="1">Sheet5!F61/(Sheet3!$M47+Sheet3!$N47*Sheet3!E$1)</f>
        <v>62.308062500000005</v>
      </c>
      <c r="P61">
        <f ca="1">Sheet5!G61/(Sheet3!$M47+Sheet3!$N47*Sheet3!F$1)</f>
        <v>70.994875000000008</v>
      </c>
      <c r="Q61">
        <f ca="1">Sheet5!H61/(Sheet3!$M47+Sheet3!$N47*Sheet3!G$1)</f>
        <v>79.68168750000001</v>
      </c>
      <c r="S61" t="str">
        <f t="shared" ref="S61:S84" si="9">A61</f>
        <v>Chasten</v>
      </c>
      <c r="T61">
        <f ca="1">Sheet5!C61/(Sheet3!$K47+Sheet3!$L47*Sheet3!B$1)</f>
        <v>5.7996200000000009</v>
      </c>
      <c r="U61">
        <f ca="1">Sheet5!D61/(Sheet3!$K47+Sheet3!$L47*Sheet3!C$1)</f>
        <v>6.6569537037037039</v>
      </c>
      <c r="V61">
        <f ca="1">Sheet5!E61/(Sheet3!$K47+Sheet3!$L47*Sheet3!D$1)</f>
        <v>7.3960344827586209</v>
      </c>
      <c r="W61">
        <f ca="1">Sheet5!F61/(Sheet3!$K47+Sheet3!$L47*Sheet3!E$1)</f>
        <v>8.0397500000000015</v>
      </c>
      <c r="X61">
        <f ca="1">Sheet5!G61/(Sheet3!$K47+Sheet3!$L47*Sheet3!F$1)</f>
        <v>8.6054393939393954</v>
      </c>
      <c r="Y61">
        <f ca="1">Sheet5!H61/(Sheet3!$K47+Sheet3!$L47*Sheet3!G$1)</f>
        <v>9.106478571428573</v>
      </c>
      <c r="AA61" t="str">
        <f t="shared" si="2"/>
        <v>Chasten</v>
      </c>
      <c r="AB61">
        <f ca="1">(Sheet3!$K47+Sheet3!$L47*Sheet3!B$1) / VLOOKUP(Sheet3!$J47,Sheet2!$A$2:$N$39,14,FALSE)</f>
        <v>18.559762435040831</v>
      </c>
      <c r="AC61">
        <f ca="1">(Sheet3!$K47+Sheet3!$L47*Sheet3!C$1) / VLOOKUP(Sheet3!$J47,Sheet2!$A$2:$N$39,14,FALSE)</f>
        <v>20.044543429844097</v>
      </c>
      <c r="AD61">
        <f ca="1">(Sheet3!$K47+Sheet3!$L47*Sheet3!D$1) / VLOOKUP(Sheet3!$J47,Sheet2!$A$2:$N$39,14,FALSE)</f>
        <v>21.529324424647363</v>
      </c>
      <c r="AE61">
        <f ca="1">(Sheet3!$K47+Sheet3!$L47*Sheet3!E$1) / VLOOKUP(Sheet3!$J47,Sheet2!$A$2:$N$39,14,FALSE)</f>
        <v>23.014105419450633</v>
      </c>
      <c r="AF61">
        <f ca="1">(Sheet3!$K47+Sheet3!$L47*Sheet3!F$1) / VLOOKUP(Sheet3!$J47,Sheet2!$A$2:$N$39,14,FALSE)</f>
        <v>24.498886414253899</v>
      </c>
      <c r="AG61">
        <f ca="1">(Sheet3!$K47+Sheet3!$L47*Sheet3!G$1) / VLOOKUP(Sheet3!$J47,Sheet2!$A$2:$N$39,14,FALSE)</f>
        <v>25.983667409057166</v>
      </c>
      <c r="AI61" t="str">
        <f t="shared" si="3"/>
        <v>Chasten</v>
      </c>
      <c r="AJ61">
        <f ca="1">C61/VLOOKUP(Sheet3!$J47,Sheet2!$A$2:$N$39,13,FALSE)</f>
        <v>0.15869804350800387</v>
      </c>
      <c r="AK61">
        <f ca="1">D61/VLOOKUP(Sheet3!$J47,Sheet2!$A$2:$N$39,13,FALSE)</f>
        <v>0.19673033246682173</v>
      </c>
      <c r="AL61">
        <f ca="1">E61/VLOOKUP(Sheet3!$J47,Sheet2!$A$2:$N$39,13,FALSE)</f>
        <v>0.23476262142563964</v>
      </c>
      <c r="AM61">
        <f ca="1">F61/VLOOKUP(Sheet3!$J47,Sheet2!$A$2:$N$39,13,FALSE)</f>
        <v>0.27279491038445752</v>
      </c>
      <c r="AN61">
        <f ca="1">G61/VLOOKUP(Sheet3!$J47,Sheet2!$A$2:$N$39,13,FALSE)</f>
        <v>0.31082719934327546</v>
      </c>
      <c r="AO61">
        <f ca="1">H61/VLOOKUP(Sheet3!$J47,Sheet2!$A$2:$N$39,13,FALSE)</f>
        <v>0.34885948830209335</v>
      </c>
    </row>
    <row r="62" spans="1:41">
      <c r="A62" t="str">
        <f>Sheet3!A48</f>
        <v>Demoralizing Blow</v>
      </c>
      <c r="B62" t="str">
        <f>Sheet3!J48</f>
        <v>Mystic Swashbuckler</v>
      </c>
      <c r="C62">
        <f ca="1">Sheet3!C48</f>
        <v>144</v>
      </c>
      <c r="D62">
        <f ca="1">Sheet3!D48</f>
        <v>203.75</v>
      </c>
      <c r="E62">
        <f ca="1">Sheet3!E48</f>
        <v>263.5</v>
      </c>
      <c r="F62">
        <f ca="1">Sheet3!F48</f>
        <v>323.25</v>
      </c>
      <c r="G62">
        <f ca="1">Sheet3!G48</f>
        <v>383</v>
      </c>
      <c r="H62">
        <f ca="1">Sheet3!H48</f>
        <v>442.75</v>
      </c>
      <c r="K62" t="str">
        <f t="shared" si="0"/>
        <v>Demoralizing Blow</v>
      </c>
      <c r="L62">
        <f ca="1">Sheet5!C62/(Sheet3!$M48+Sheet3!$N48*Sheet3!B$1)</f>
        <v>12</v>
      </c>
      <c r="M62">
        <f ca="1">Sheet5!D62/(Sheet3!$M48+Sheet3!$N48*Sheet3!C$1)</f>
        <v>16.979166666666668</v>
      </c>
      <c r="N62">
        <f ca="1">Sheet5!E62/(Sheet3!$M48+Sheet3!$N48*Sheet3!D$1)</f>
        <v>21.958333333333332</v>
      </c>
      <c r="O62">
        <f ca="1">Sheet5!F62/(Sheet3!$M48+Sheet3!$N48*Sheet3!E$1)</f>
        <v>26.9375</v>
      </c>
      <c r="P62">
        <f ca="1">Sheet5!G62/(Sheet3!$M48+Sheet3!$N48*Sheet3!F$1)</f>
        <v>31.916666666666668</v>
      </c>
      <c r="Q62">
        <f ca="1">Sheet5!H62/(Sheet3!$M48+Sheet3!$N48*Sheet3!G$1)</f>
        <v>36.895833333333336</v>
      </c>
      <c r="S62" t="str">
        <f t="shared" si="9"/>
        <v>Demoralizing Blow</v>
      </c>
      <c r="T62">
        <f ca="1">Sheet5!C62/(Sheet3!$K48+Sheet3!$L48*Sheet3!B$1)</f>
        <v>2.88</v>
      </c>
      <c r="U62">
        <f ca="1">Sheet5!D62/(Sheet3!$K48+Sheet3!$L48*Sheet3!C$1)</f>
        <v>3.18359375</v>
      </c>
      <c r="V62">
        <f ca="1">Sheet5!E62/(Sheet3!$K48+Sheet3!$L48*Sheet3!D$1)</f>
        <v>3.3782051282051282</v>
      </c>
      <c r="W62">
        <f ca="1">Sheet5!F62/(Sheet3!$K48+Sheet3!$L48*Sheet3!E$1)</f>
        <v>3.5135869565217392</v>
      </c>
      <c r="X62">
        <f ca="1">Sheet5!G62/(Sheet3!$K48+Sheet3!$L48*Sheet3!F$1)</f>
        <v>3.6132075471698113</v>
      </c>
      <c r="Y62">
        <f ca="1">Sheet5!H62/(Sheet3!$K48+Sheet3!$L48*Sheet3!G$1)</f>
        <v>3.6895833333333332</v>
      </c>
      <c r="AA62" t="str">
        <f t="shared" si="2"/>
        <v>Demoralizing Blow</v>
      </c>
      <c r="AB62">
        <f ca="1">(Sheet3!$K48+Sheet3!$L48*Sheet3!B$1) / VLOOKUP(Sheet3!$J48,Sheet2!$A$2:$N$39,14,FALSE)</f>
        <v>24.691358024691358</v>
      </c>
      <c r="AC62">
        <f ca="1">(Sheet3!$K48+Sheet3!$L48*Sheet3!C$1) / VLOOKUP(Sheet3!$J48,Sheet2!$A$2:$N$39,14,FALSE)</f>
        <v>31.60493827160494</v>
      </c>
      <c r="AD62">
        <f ca="1">(Sheet3!$K48+Sheet3!$L48*Sheet3!D$1) / VLOOKUP(Sheet3!$J48,Sheet2!$A$2:$N$39,14,FALSE)</f>
        <v>38.518518518518519</v>
      </c>
      <c r="AE62">
        <f ca="1">(Sheet3!$K48+Sheet3!$L48*Sheet3!E$1) / VLOOKUP(Sheet3!$J48,Sheet2!$A$2:$N$39,14,FALSE)</f>
        <v>45.432098765432102</v>
      </c>
      <c r="AF62">
        <f ca="1">(Sheet3!$K48+Sheet3!$L48*Sheet3!F$1) / VLOOKUP(Sheet3!$J48,Sheet2!$A$2:$N$39,14,FALSE)</f>
        <v>52.345679012345684</v>
      </c>
      <c r="AG62">
        <f ca="1">(Sheet3!$K48+Sheet3!$L48*Sheet3!G$1) / VLOOKUP(Sheet3!$J48,Sheet2!$A$2:$N$39,14,FALSE)</f>
        <v>59.25925925925926</v>
      </c>
      <c r="AI62" t="str">
        <f t="shared" si="3"/>
        <v>Demoralizing Blow</v>
      </c>
      <c r="AJ62">
        <f ca="1">C62/VLOOKUP(Sheet3!$J48,Sheet2!$A$2:$N$39,13,FALSE)</f>
        <v>0.11121838192701294</v>
      </c>
      <c r="AK62">
        <f ca="1">D62/VLOOKUP(Sheet3!$J48,Sheet2!$A$2:$N$39,13,FALSE)</f>
        <v>0.15736628692797838</v>
      </c>
      <c r="AL62">
        <f ca="1">E62/VLOOKUP(Sheet3!$J48,Sheet2!$A$2:$N$39,13,FALSE)</f>
        <v>0.20351419192894382</v>
      </c>
      <c r="AM62">
        <f ca="1">F62/VLOOKUP(Sheet3!$J48,Sheet2!$A$2:$N$39,13,FALSE)</f>
        <v>0.24966209692990926</v>
      </c>
      <c r="AN62">
        <f ca="1">G62/VLOOKUP(Sheet3!$J48,Sheet2!$A$2:$N$39,13,FALSE)</f>
        <v>0.2958100019308747</v>
      </c>
      <c r="AO62">
        <f ca="1">H62/VLOOKUP(Sheet3!$J48,Sheet2!$A$2:$N$39,13,FALSE)</f>
        <v>0.34195790693184014</v>
      </c>
    </row>
    <row r="63" spans="1:41">
      <c r="A63" t="str">
        <f>Sheet3!A49</f>
        <v>Soulstrike</v>
      </c>
      <c r="B63" t="str">
        <f>Sheet3!J49</f>
        <v>Soul Binder</v>
      </c>
      <c r="C63">
        <f ca="1">Sheet3!C49</f>
        <v>484.38000000000005</v>
      </c>
      <c r="D63">
        <f ca="1">Sheet3!D49</f>
        <v>704.27760000000001</v>
      </c>
      <c r="E63">
        <f ca="1">Sheet3!E49</f>
        <v>924.17520000000002</v>
      </c>
      <c r="F63">
        <f ca="1">Sheet3!F49</f>
        <v>1144.0727999999999</v>
      </c>
      <c r="G63">
        <f ca="1">Sheet3!G49</f>
        <v>1363.9704000000002</v>
      </c>
      <c r="H63">
        <f ca="1">Sheet3!H49</f>
        <v>1583.8680000000002</v>
      </c>
      <c r="K63" t="str">
        <f t="shared" si="0"/>
        <v>Soulstrike</v>
      </c>
      <c r="L63">
        <f ca="1">Sheet5!C63/(Sheet3!$M49+Sheet3!$N49*Sheet3!B$1)</f>
        <v>24.219000000000001</v>
      </c>
      <c r="M63">
        <f ca="1">Sheet5!D63/(Sheet3!$M49+Sheet3!$N49*Sheet3!C$1)</f>
        <v>35.213880000000003</v>
      </c>
      <c r="N63">
        <f ca="1">Sheet5!E63/(Sheet3!$M49+Sheet3!$N49*Sheet3!D$1)</f>
        <v>46.208759999999998</v>
      </c>
      <c r="O63">
        <f ca="1">Sheet5!F63/(Sheet3!$M49+Sheet3!$N49*Sheet3!E$1)</f>
        <v>57.203639999999993</v>
      </c>
      <c r="P63">
        <f ca="1">Sheet5!G63/(Sheet3!$M49+Sheet3!$N49*Sheet3!F$1)</f>
        <v>68.198520000000002</v>
      </c>
      <c r="Q63">
        <f ca="1">Sheet5!H63/(Sheet3!$M49+Sheet3!$N49*Sheet3!G$1)</f>
        <v>79.193400000000011</v>
      </c>
      <c r="S63" t="str">
        <f t="shared" si="9"/>
        <v>Soulstrike</v>
      </c>
      <c r="T63">
        <f ca="1">Sheet5!C63/(Sheet3!$K49+Sheet3!$L49*Sheet3!B$1)</f>
        <v>7.4520000000000008</v>
      </c>
      <c r="U63">
        <f ca="1">Sheet5!D63/(Sheet3!$K49+Sheet3!$L49*Sheet3!C$1)</f>
        <v>9.2668105263157887</v>
      </c>
      <c r="V63">
        <f ca="1">Sheet5!E63/(Sheet3!$K49+Sheet3!$L49*Sheet3!D$1)</f>
        <v>10.622703448275862</v>
      </c>
      <c r="W63">
        <f ca="1">Sheet5!F63/(Sheet3!$K49+Sheet3!$L49*Sheet3!E$1)</f>
        <v>11.674212244897959</v>
      </c>
      <c r="X63">
        <f ca="1">Sheet5!G63/(Sheet3!$K49+Sheet3!$L49*Sheet3!F$1)</f>
        <v>12.513489908256883</v>
      </c>
      <c r="Y63">
        <f ca="1">Sheet5!H63/(Sheet3!$K49+Sheet3!$L49*Sheet3!G$1)</f>
        <v>13.198900000000002</v>
      </c>
      <c r="AA63" t="str">
        <f t="shared" si="2"/>
        <v>Soulstrike</v>
      </c>
      <c r="AB63">
        <f ca="1">(Sheet3!$K49+Sheet3!$L49*Sheet3!B$1) / VLOOKUP(Sheet3!$J49,Sheet2!$A$2:$N$39,14,FALSE)</f>
        <v>23.861967694566811</v>
      </c>
      <c r="AC63">
        <f ca="1">(Sheet3!$K49+Sheet3!$L49*Sheet3!C$1) / VLOOKUP(Sheet3!$J49,Sheet2!$A$2:$N$39,14,FALSE)</f>
        <v>27.900146842878119</v>
      </c>
      <c r="AD63">
        <f ca="1">(Sheet3!$K49+Sheet3!$L49*Sheet3!D$1) / VLOOKUP(Sheet3!$J49,Sheet2!$A$2:$N$39,14,FALSE)</f>
        <v>31.938325991189426</v>
      </c>
      <c r="AE63">
        <f ca="1">(Sheet3!$K49+Sheet3!$L49*Sheet3!E$1) / VLOOKUP(Sheet3!$J49,Sheet2!$A$2:$N$39,14,FALSE)</f>
        <v>35.97650513950073</v>
      </c>
      <c r="AF63">
        <f ca="1">(Sheet3!$K49+Sheet3!$L49*Sheet3!F$1) / VLOOKUP(Sheet3!$J49,Sheet2!$A$2:$N$39,14,FALSE)</f>
        <v>40.014684287812038</v>
      </c>
      <c r="AG63">
        <f ca="1">(Sheet3!$K49+Sheet3!$L49*Sheet3!G$1) / VLOOKUP(Sheet3!$J49,Sheet2!$A$2:$N$39,14,FALSE)</f>
        <v>44.052863436123346</v>
      </c>
      <c r="AI63" t="str">
        <f t="shared" si="3"/>
        <v>Soulstrike</v>
      </c>
      <c r="AJ63">
        <f ca="1">C63/VLOOKUP(Sheet3!$J49,Sheet2!$A$2:$N$39,13,FALSE)</f>
        <v>0.2751377449588186</v>
      </c>
      <c r="AK63">
        <f ca="1">D63/VLOOKUP(Sheet3!$J49,Sheet2!$A$2:$N$39,13,FALSE)</f>
        <v>0.40004407838682199</v>
      </c>
      <c r="AL63">
        <f ca="1">E63/VLOOKUP(Sheet3!$J49,Sheet2!$A$2:$N$39,13,FALSE)</f>
        <v>0.52495041181482538</v>
      </c>
      <c r="AM63">
        <f ca="1">F63/VLOOKUP(Sheet3!$J49,Sheet2!$A$2:$N$39,13,FALSE)</f>
        <v>0.64985674524282877</v>
      </c>
      <c r="AN63">
        <f ca="1">G63/VLOOKUP(Sheet3!$J49,Sheet2!$A$2:$N$39,13,FALSE)</f>
        <v>0.77476307867083238</v>
      </c>
      <c r="AO63">
        <f ca="1">H63/VLOOKUP(Sheet3!$J49,Sheet2!$A$2:$N$39,13,FALSE)</f>
        <v>0.89966941209883577</v>
      </c>
    </row>
    <row r="64" spans="1:41">
      <c r="A64" t="str">
        <f>Sheet3!A50</f>
        <v>Echoing Strike</v>
      </c>
      <c r="B64" t="str">
        <f>Sheet3!J50</f>
        <v>Time Cleric</v>
      </c>
      <c r="C64">
        <f ca="1">Sheet3!C50</f>
        <v>88.162499999999994</v>
      </c>
      <c r="D64">
        <f ca="1">Sheet3!D50</f>
        <v>103.271</v>
      </c>
      <c r="E64">
        <f ca="1">Sheet3!E50</f>
        <v>118.37949999999999</v>
      </c>
      <c r="F64">
        <f ca="1">Sheet3!F50</f>
        <v>133.488</v>
      </c>
      <c r="G64">
        <f ca="1">Sheet3!G50</f>
        <v>148.59649999999999</v>
      </c>
      <c r="H64">
        <f ca="1">Sheet3!H50</f>
        <v>163.70500000000001</v>
      </c>
      <c r="K64" t="str">
        <f t="shared" si="0"/>
        <v>Echoing Strike</v>
      </c>
      <c r="L64">
        <f ca="1">Sheet5!C64/(Sheet3!$M50+Sheet3!$N50*Sheet3!B$1)</f>
        <v>22.040624999999999</v>
      </c>
      <c r="M64">
        <f ca="1">Sheet5!D64/(Sheet3!$M50+Sheet3!$N50*Sheet3!C$1)</f>
        <v>25.81775</v>
      </c>
      <c r="N64">
        <f ca="1">Sheet5!E64/(Sheet3!$M50+Sheet3!$N50*Sheet3!D$1)</f>
        <v>29.594874999999998</v>
      </c>
      <c r="O64">
        <f ca="1">Sheet5!F64/(Sheet3!$M50+Sheet3!$N50*Sheet3!E$1)</f>
        <v>33.372</v>
      </c>
      <c r="P64">
        <f ca="1">Sheet5!G64/(Sheet3!$M50+Sheet3!$N50*Sheet3!F$1)</f>
        <v>37.149124999999998</v>
      </c>
      <c r="Q64">
        <f ca="1">Sheet5!H64/(Sheet3!$M50+Sheet3!$N50*Sheet3!G$1)</f>
        <v>40.926250000000003</v>
      </c>
      <c r="S64" t="str">
        <f t="shared" si="9"/>
        <v>Echoing Strike</v>
      </c>
      <c r="T64">
        <f ca="1">Sheet5!C64/(Sheet3!$K50+Sheet3!$L50*Sheet3!B$1)</f>
        <v>3.5265</v>
      </c>
      <c r="U64">
        <f ca="1">Sheet5!D64/(Sheet3!$K50+Sheet3!$L50*Sheet3!C$1)</f>
        <v>3.5610689655172414</v>
      </c>
      <c r="V64">
        <f ca="1">Sheet5!E64/(Sheet3!$K50+Sheet3!$L50*Sheet3!D$1)</f>
        <v>3.5872575757575755</v>
      </c>
      <c r="W64">
        <f ca="1">Sheet5!F64/(Sheet3!$K50+Sheet3!$L50*Sheet3!E$1)</f>
        <v>3.6077837837837836</v>
      </c>
      <c r="X64">
        <f ca="1">Sheet5!G64/(Sheet3!$K50+Sheet3!$L50*Sheet3!F$1)</f>
        <v>3.6243048780487803</v>
      </c>
      <c r="Y64">
        <f ca="1">Sheet5!H64/(Sheet3!$K50+Sheet3!$L50*Sheet3!G$1)</f>
        <v>3.6378888888888889</v>
      </c>
      <c r="AA64" t="str">
        <f t="shared" si="2"/>
        <v>Echoing Strike</v>
      </c>
      <c r="AB64">
        <f ca="1">(Sheet3!$K50+Sheet3!$L50*Sheet3!B$1) / VLOOKUP(Sheet3!$J50,Sheet2!$A$2:$N$39,14,FALSE)</f>
        <v>9.0041419052764269</v>
      </c>
      <c r="AC64">
        <f ca="1">(Sheet3!$K50+Sheet3!$L50*Sheet3!C$1) / VLOOKUP(Sheet3!$J50,Sheet2!$A$2:$N$39,14,FALSE)</f>
        <v>10.444804610120656</v>
      </c>
      <c r="AD64">
        <f ca="1">(Sheet3!$K50+Sheet3!$L50*Sheet3!D$1) / VLOOKUP(Sheet3!$J50,Sheet2!$A$2:$N$39,14,FALSE)</f>
        <v>11.885467314964885</v>
      </c>
      <c r="AE64">
        <f ca="1">(Sheet3!$K50+Sheet3!$L50*Sheet3!E$1) / VLOOKUP(Sheet3!$J50,Sheet2!$A$2:$N$39,14,FALSE)</f>
        <v>13.326130019809112</v>
      </c>
      <c r="AF64">
        <f ca="1">(Sheet3!$K50+Sheet3!$L50*Sheet3!F$1) / VLOOKUP(Sheet3!$J50,Sheet2!$A$2:$N$39,14,FALSE)</f>
        <v>14.766792724653341</v>
      </c>
      <c r="AG64">
        <f ca="1">(Sheet3!$K50+Sheet3!$L50*Sheet3!G$1) / VLOOKUP(Sheet3!$J50,Sheet2!$A$2:$N$39,14,FALSE)</f>
        <v>16.207455429497568</v>
      </c>
      <c r="AI64" t="str">
        <f t="shared" si="3"/>
        <v>Echoing Strike</v>
      </c>
      <c r="AJ64">
        <f ca="1">C64/VLOOKUP(Sheet3!$J50,Sheet2!$A$2:$N$39,13,FALSE)</f>
        <v>5.4312336362236251E-2</v>
      </c>
      <c r="AK64">
        <f ca="1">D64/VLOOKUP(Sheet3!$J50,Sheet2!$A$2:$N$39,13,FALSE)</f>
        <v>6.3619898352071463E-2</v>
      </c>
      <c r="AL64">
        <f ca="1">E64/VLOOKUP(Sheet3!$J50,Sheet2!$A$2:$N$39,13,FALSE)</f>
        <v>7.2927460341906669E-2</v>
      </c>
      <c r="AM64">
        <f ca="1">F64/VLOOKUP(Sheet3!$J50,Sheet2!$A$2:$N$39,13,FALSE)</f>
        <v>8.2235022331741875E-2</v>
      </c>
      <c r="AN64">
        <f ca="1">G64/VLOOKUP(Sheet3!$J50,Sheet2!$A$2:$N$39,13,FALSE)</f>
        <v>9.1542584321577081E-2</v>
      </c>
      <c r="AO64">
        <f ca="1">H64/VLOOKUP(Sheet3!$J50,Sheet2!$A$2:$N$39,13,FALSE)</f>
        <v>0.1008501463114123</v>
      </c>
    </row>
    <row r="65" spans="1:41">
      <c r="A65" t="str">
        <f>Sheet3!A51</f>
        <v>Degeneration</v>
      </c>
      <c r="B65" t="str">
        <f>Sheet3!J51</f>
        <v>Time Cleric</v>
      </c>
      <c r="C65">
        <f ca="1">Sheet3!C51</f>
        <v>370.73400000000004</v>
      </c>
      <c r="D65">
        <f ca="1">Sheet3!D51</f>
        <v>575.00430000000006</v>
      </c>
      <c r="E65">
        <f ca="1">Sheet3!E51</f>
        <v>779.27460000000008</v>
      </c>
      <c r="F65">
        <f ca="1">Sheet3!F51</f>
        <v>983.54489999999998</v>
      </c>
      <c r="G65">
        <f ca="1">Sheet3!G51</f>
        <v>1187.8152</v>
      </c>
      <c r="H65">
        <f ca="1">Sheet3!H51</f>
        <v>1392.0855000000001</v>
      </c>
      <c r="K65" t="str">
        <f t="shared" si="0"/>
        <v>Degeneration</v>
      </c>
      <c r="L65">
        <f ca="1">Sheet5!C65/(Sheet3!$M51+Sheet3!$N51*Sheet3!B$1)</f>
        <v>24.715600000000002</v>
      </c>
      <c r="M65">
        <f ca="1">Sheet5!D65/(Sheet3!$M51+Sheet3!$N51*Sheet3!C$1)</f>
        <v>38.333620000000003</v>
      </c>
      <c r="N65">
        <f ca="1">Sheet5!E65/(Sheet3!$M51+Sheet3!$N51*Sheet3!D$1)</f>
        <v>51.951640000000005</v>
      </c>
      <c r="O65">
        <f ca="1">Sheet5!F65/(Sheet3!$M51+Sheet3!$N51*Sheet3!E$1)</f>
        <v>65.569659999999999</v>
      </c>
      <c r="P65">
        <f ca="1">Sheet5!G65/(Sheet3!$M51+Sheet3!$N51*Sheet3!F$1)</f>
        <v>79.18768</v>
      </c>
      <c r="Q65">
        <f ca="1">Sheet5!H65/(Sheet3!$M51+Sheet3!$N51*Sheet3!G$1)</f>
        <v>92.805700000000016</v>
      </c>
      <c r="S65" t="str">
        <f t="shared" si="9"/>
        <v>Degeneration</v>
      </c>
      <c r="T65">
        <f ca="1">Sheet5!C65/(Sheet3!$K51+Sheet3!$L51*Sheet3!B$1)</f>
        <v>7.4146800000000006</v>
      </c>
      <c r="U65">
        <f ca="1">Sheet5!D65/(Sheet3!$K51+Sheet3!$L51*Sheet3!C$1)</f>
        <v>8.455945588235295</v>
      </c>
      <c r="V65">
        <f ca="1">Sheet5!E65/(Sheet3!$K51+Sheet3!$L51*Sheet3!D$1)</f>
        <v>9.0613325581395365</v>
      </c>
      <c r="W65">
        <f ca="1">Sheet5!F65/(Sheet3!$K51+Sheet3!$L51*Sheet3!E$1)</f>
        <v>9.457162499999999</v>
      </c>
      <c r="X65">
        <f ca="1">Sheet5!G65/(Sheet3!$K51+Sheet3!$L51*Sheet3!F$1)</f>
        <v>9.7361901639344257</v>
      </c>
      <c r="Y65">
        <f ca="1">Sheet5!H65/(Sheet3!$K51+Sheet3!$L51*Sheet3!G$1)</f>
        <v>9.9434678571428581</v>
      </c>
      <c r="AA65" t="str">
        <f t="shared" si="2"/>
        <v>Degeneration</v>
      </c>
      <c r="AB65">
        <f ca="1">(Sheet3!$K51+Sheet3!$L51*Sheet3!B$1) / VLOOKUP(Sheet3!$J51,Sheet2!$A$2:$N$39,14,FALSE)</f>
        <v>18.008283810552854</v>
      </c>
      <c r="AC65">
        <f ca="1">(Sheet3!$K51+Sheet3!$L51*Sheet3!C$1) / VLOOKUP(Sheet3!$J51,Sheet2!$A$2:$N$39,14,FALSE)</f>
        <v>24.491265982351884</v>
      </c>
      <c r="AD65">
        <f ca="1">(Sheet3!$K51+Sheet3!$L51*Sheet3!D$1) / VLOOKUP(Sheet3!$J51,Sheet2!$A$2:$N$39,14,FALSE)</f>
        <v>30.97424815415091</v>
      </c>
      <c r="AE65">
        <f ca="1">(Sheet3!$K51+Sheet3!$L51*Sheet3!E$1) / VLOOKUP(Sheet3!$J51,Sheet2!$A$2:$N$39,14,FALSE)</f>
        <v>37.457230325949936</v>
      </c>
      <c r="AF65">
        <f ca="1">(Sheet3!$K51+Sheet3!$L51*Sheet3!F$1) / VLOOKUP(Sheet3!$J51,Sheet2!$A$2:$N$39,14,FALSE)</f>
        <v>43.940212497748966</v>
      </c>
      <c r="AG65">
        <f ca="1">(Sheet3!$K51+Sheet3!$L51*Sheet3!G$1) / VLOOKUP(Sheet3!$J51,Sheet2!$A$2:$N$39,14,FALSE)</f>
        <v>50.423194669547989</v>
      </c>
      <c r="AI65" t="str">
        <f t="shared" si="3"/>
        <v>Degeneration</v>
      </c>
      <c r="AJ65">
        <f ca="1">C65/VLOOKUP(Sheet3!$J51,Sheet2!$A$2:$N$39,13,FALSE)</f>
        <v>0.22838995841675652</v>
      </c>
      <c r="AK65">
        <f ca="1">D65/VLOOKUP(Sheet3!$J51,Sheet2!$A$2:$N$39,13,FALSE)</f>
        <v>0.35423027876174346</v>
      </c>
      <c r="AL65">
        <f ca="1">E65/VLOOKUP(Sheet3!$J51,Sheet2!$A$2:$N$39,13,FALSE)</f>
        <v>0.48007059910673039</v>
      </c>
      <c r="AM65">
        <f ca="1">F65/VLOOKUP(Sheet3!$J51,Sheet2!$A$2:$N$39,13,FALSE)</f>
        <v>0.60591091945171727</v>
      </c>
      <c r="AN65">
        <f ca="1">G65/VLOOKUP(Sheet3!$J51,Sheet2!$A$2:$N$39,13,FALSE)</f>
        <v>0.7317512397967042</v>
      </c>
      <c r="AO65">
        <f ca="1">H65/VLOOKUP(Sheet3!$J51,Sheet2!$A$2:$N$39,13,FALSE)</f>
        <v>0.85759156014169113</v>
      </c>
    </row>
    <row r="66" spans="1:41">
      <c r="A66" t="str">
        <f>Sheet3!A52</f>
        <v>Smash</v>
      </c>
      <c r="B66" t="str">
        <f>Sheet3!J52</f>
        <v>Colossus</v>
      </c>
      <c r="C66">
        <f ca="1">Sheet3!C52</f>
        <v>317.875</v>
      </c>
      <c r="D66">
        <f ca="1">Sheet3!D52</f>
        <v>367.62</v>
      </c>
      <c r="E66">
        <f ca="1">Sheet3!E52</f>
        <v>417.36500000000001</v>
      </c>
      <c r="F66">
        <f ca="1">Sheet3!F52</f>
        <v>467.11</v>
      </c>
      <c r="G66">
        <f ca="1">Sheet3!G52</f>
        <v>516.85500000000002</v>
      </c>
      <c r="H66">
        <f ca="1">Sheet3!H52</f>
        <v>566.6</v>
      </c>
      <c r="K66" t="str">
        <f t="shared" si="0"/>
        <v>Smash</v>
      </c>
      <c r="L66">
        <f ca="1">Sheet5!C66/(Sheet3!$M52+Sheet3!$N52*Sheet3!B$1)</f>
        <v>39.734375</v>
      </c>
      <c r="M66">
        <f ca="1">Sheet5!D66/(Sheet3!$M52+Sheet3!$N52*Sheet3!C$1)</f>
        <v>45.952500000000001</v>
      </c>
      <c r="N66">
        <f ca="1">Sheet5!E66/(Sheet3!$M52+Sheet3!$N52*Sheet3!D$1)</f>
        <v>52.170625000000001</v>
      </c>
      <c r="O66">
        <f ca="1">Sheet5!F66/(Sheet3!$M52+Sheet3!$N52*Sheet3!E$1)</f>
        <v>58.388750000000002</v>
      </c>
      <c r="P66">
        <f ca="1">Sheet5!G66/(Sheet3!$M52+Sheet3!$N52*Sheet3!F$1)</f>
        <v>64.606875000000002</v>
      </c>
      <c r="Q66">
        <f ca="1">Sheet5!H66/(Sheet3!$M52+Sheet3!$N52*Sheet3!G$1)</f>
        <v>70.825000000000003</v>
      </c>
      <c r="S66" t="str">
        <f t="shared" si="9"/>
        <v>Smash</v>
      </c>
      <c r="T66">
        <f ca="1">Sheet5!C66/(Sheet3!$K52+Sheet3!$L52*Sheet3!B$1)</f>
        <v>9.0821428571428573</v>
      </c>
      <c r="U66">
        <f ca="1">Sheet5!D66/(Sheet3!$K52+Sheet3!$L52*Sheet3!C$1)</f>
        <v>8.9663414634146346</v>
      </c>
      <c r="V66">
        <f ca="1">Sheet5!E66/(Sheet3!$K52+Sheet3!$L52*Sheet3!D$1)</f>
        <v>8.8801063829787239</v>
      </c>
      <c r="W66">
        <f ca="1">Sheet5!F66/(Sheet3!$K52+Sheet3!$L52*Sheet3!E$1)</f>
        <v>8.8133962264150938</v>
      </c>
      <c r="X66">
        <f ca="1">Sheet5!G66/(Sheet3!$K52+Sheet3!$L52*Sheet3!F$1)</f>
        <v>8.7602542372881356</v>
      </c>
      <c r="Y66">
        <f ca="1">Sheet5!H66/(Sheet3!$K52+Sheet3!$L52*Sheet3!G$1)</f>
        <v>8.7169230769230772</v>
      </c>
      <c r="AA66" t="str">
        <f t="shared" si="2"/>
        <v>Smash</v>
      </c>
      <c r="AB66">
        <f ca="1">(Sheet3!$K52+Sheet3!$L52*Sheet3!B$1) / VLOOKUP(Sheet3!$J52,Sheet2!$A$2:$N$39,14,FALSE)</f>
        <v>21.472392638036812</v>
      </c>
      <c r="AC66">
        <f ca="1">(Sheet3!$K52+Sheet3!$L52*Sheet3!C$1) / VLOOKUP(Sheet3!$J52,Sheet2!$A$2:$N$39,14,FALSE)</f>
        <v>25.153374233128837</v>
      </c>
      <c r="AD66">
        <f ca="1">(Sheet3!$K52+Sheet3!$L52*Sheet3!D$1) / VLOOKUP(Sheet3!$J52,Sheet2!$A$2:$N$39,14,FALSE)</f>
        <v>28.834355828220861</v>
      </c>
      <c r="AE66">
        <f ca="1">(Sheet3!$K52+Sheet3!$L52*Sheet3!E$1) / VLOOKUP(Sheet3!$J52,Sheet2!$A$2:$N$39,14,FALSE)</f>
        <v>32.515337423312886</v>
      </c>
      <c r="AF66">
        <f ca="1">(Sheet3!$K52+Sheet3!$L52*Sheet3!F$1) / VLOOKUP(Sheet3!$J52,Sheet2!$A$2:$N$39,14,FALSE)</f>
        <v>36.196319018404907</v>
      </c>
      <c r="AG66">
        <f ca="1">(Sheet3!$K52+Sheet3!$L52*Sheet3!G$1) / VLOOKUP(Sheet3!$J52,Sheet2!$A$2:$N$39,14,FALSE)</f>
        <v>39.877300613496935</v>
      </c>
      <c r="AI66" t="str">
        <f t="shared" si="3"/>
        <v>Smash</v>
      </c>
      <c r="AJ66">
        <f ca="1">C66/VLOOKUP(Sheet3!$J52,Sheet2!$A$2:$N$39,13,FALSE)</f>
        <v>0.10339079525126037</v>
      </c>
      <c r="AK66">
        <f ca="1">D66/VLOOKUP(Sheet3!$J52,Sheet2!$A$2:$N$39,13,FALSE)</f>
        <v>0.1195706618962433</v>
      </c>
      <c r="AL66">
        <f ca="1">E66/VLOOKUP(Sheet3!$J52,Sheet2!$A$2:$N$39,13,FALSE)</f>
        <v>0.13575052854122621</v>
      </c>
      <c r="AM66">
        <f ca="1">F66/VLOOKUP(Sheet3!$J52,Sheet2!$A$2:$N$39,13,FALSE)</f>
        <v>0.15193039518620916</v>
      </c>
      <c r="AN66">
        <f ca="1">G66/VLOOKUP(Sheet3!$J52,Sheet2!$A$2:$N$39,13,FALSE)</f>
        <v>0.16811026183119207</v>
      </c>
      <c r="AO66">
        <f ca="1">H66/VLOOKUP(Sheet3!$J52,Sheet2!$A$2:$N$39,13,FALSE)</f>
        <v>0.18429012847617499</v>
      </c>
    </row>
    <row r="67" spans="1:41">
      <c r="A67" t="str">
        <f>Sheet3!A53</f>
        <v>Grasping Tree</v>
      </c>
      <c r="B67" t="str">
        <f>Sheet3!J53</f>
        <v>Elder Treant</v>
      </c>
      <c r="C67">
        <f ca="1">Sheet3!C53</f>
        <v>79.7</v>
      </c>
      <c r="D67">
        <f ca="1">Sheet3!D53</f>
        <v>120.31800000000001</v>
      </c>
      <c r="E67">
        <f ca="1">Sheet3!E53</f>
        <v>166.78899999999999</v>
      </c>
      <c r="F67">
        <f ca="1">Sheet3!F53</f>
        <v>219.113</v>
      </c>
      <c r="G67">
        <f ca="1">Sheet3!G53</f>
        <v>277.28999999999996</v>
      </c>
      <c r="H67">
        <f ca="1">Sheet3!H53</f>
        <v>341.32</v>
      </c>
      <c r="K67" t="str">
        <f t="shared" si="0"/>
        <v>Grasping Tree</v>
      </c>
      <c r="L67">
        <f ca="1">Sheet5!C67/(Sheet3!$M53+Sheet3!$N53*Sheet3!B$1)</f>
        <v>4.1947368421052635</v>
      </c>
      <c r="M67">
        <f ca="1">Sheet5!D67/(Sheet3!$M53+Sheet3!$N53*Sheet3!C$1)</f>
        <v>6.3325263157894742</v>
      </c>
      <c r="N67">
        <f ca="1">Sheet5!E67/(Sheet3!$M53+Sheet3!$N53*Sheet3!D$1)</f>
        <v>8.7783684210526314</v>
      </c>
      <c r="O67">
        <f ca="1">Sheet5!F67/(Sheet3!$M53+Sheet3!$N53*Sheet3!E$1)</f>
        <v>11.532263157894738</v>
      </c>
      <c r="P67">
        <f ca="1">Sheet5!G67/(Sheet3!$M53+Sheet3!$N53*Sheet3!F$1)</f>
        <v>14.594210526315788</v>
      </c>
      <c r="Q67">
        <f ca="1">Sheet5!H67/(Sheet3!$M53+Sheet3!$N53*Sheet3!G$1)</f>
        <v>17.964210526315789</v>
      </c>
      <c r="S67" t="str">
        <f t="shared" si="9"/>
        <v>Grasping Tree</v>
      </c>
      <c r="T67">
        <f ca="1">Sheet5!C67/(Sheet3!$K53+Sheet3!$L53*Sheet3!B$1)</f>
        <v>1.5940000000000001</v>
      </c>
      <c r="U67">
        <f ca="1">Sheet5!D67/(Sheet3!$K53+Sheet3!$L53*Sheet3!C$1)</f>
        <v>1.851046153846154</v>
      </c>
      <c r="V67">
        <f ca="1">Sheet5!E67/(Sheet3!$K53+Sheet3!$L53*Sheet3!D$1)</f>
        <v>2.0848624999999998</v>
      </c>
      <c r="W67">
        <f ca="1">Sheet5!F67/(Sheet3!$K53+Sheet3!$L53*Sheet3!E$1)</f>
        <v>2.3064526315789475</v>
      </c>
      <c r="X67">
        <f ca="1">Sheet5!G67/(Sheet3!$K53+Sheet3!$L53*Sheet3!F$1)</f>
        <v>2.5208181818181816</v>
      </c>
      <c r="Y67">
        <f ca="1">Sheet5!H67/(Sheet3!$K53+Sheet3!$L53*Sheet3!G$1)</f>
        <v>2.7305600000000001</v>
      </c>
      <c r="AA67" t="str">
        <f t="shared" si="2"/>
        <v>Grasping Tree</v>
      </c>
      <c r="AB67">
        <f ca="1">(Sheet3!$K53+Sheet3!$L53*Sheet3!B$1) / VLOOKUP(Sheet3!$J53,Sheet2!$A$2:$N$39,14,FALSE)</f>
        <v>27.262813522355508</v>
      </c>
      <c r="AC67">
        <f ca="1">(Sheet3!$K53+Sheet3!$L53*Sheet3!C$1) / VLOOKUP(Sheet3!$J53,Sheet2!$A$2:$N$39,14,FALSE)</f>
        <v>35.441657579062159</v>
      </c>
      <c r="AD67">
        <f ca="1">(Sheet3!$K53+Sheet3!$L53*Sheet3!D$1) / VLOOKUP(Sheet3!$J53,Sheet2!$A$2:$N$39,14,FALSE)</f>
        <v>43.620501635768811</v>
      </c>
      <c r="AE67">
        <f ca="1">(Sheet3!$K53+Sheet3!$L53*Sheet3!E$1) / VLOOKUP(Sheet3!$J53,Sheet2!$A$2:$N$39,14,FALSE)</f>
        <v>51.799345692475462</v>
      </c>
      <c r="AF67">
        <f ca="1">(Sheet3!$K53+Sheet3!$L53*Sheet3!F$1) / VLOOKUP(Sheet3!$J53,Sheet2!$A$2:$N$39,14,FALSE)</f>
        <v>59.978189749182114</v>
      </c>
      <c r="AG67">
        <f ca="1">(Sheet3!$K53+Sheet3!$L53*Sheet3!G$1) / VLOOKUP(Sheet3!$J53,Sheet2!$A$2:$N$39,14,FALSE)</f>
        <v>68.157033805888759</v>
      </c>
      <c r="AI67" t="str">
        <f t="shared" si="3"/>
        <v>Grasping Tree</v>
      </c>
      <c r="AJ67">
        <f ca="1">C67/VLOOKUP(Sheet3!$J53,Sheet2!$A$2:$N$39,13,FALSE)</f>
        <v>2.6887070928565404E-2</v>
      </c>
      <c r="AK67">
        <f ca="1">D67/VLOOKUP(Sheet3!$J53,Sheet2!$A$2:$N$39,13,FALSE)</f>
        <v>4.0589693851733159E-2</v>
      </c>
      <c r="AL67">
        <f ca="1">E67/VLOOKUP(Sheet3!$J53,Sheet2!$A$2:$N$39,13,FALSE)</f>
        <v>5.6266846588513109E-2</v>
      </c>
      <c r="AM67">
        <f ca="1">F67/VLOOKUP(Sheet3!$J53,Sheet2!$A$2:$N$39,13,FALSE)</f>
        <v>7.3918529138905287E-2</v>
      </c>
      <c r="AN67">
        <f ca="1">G67/VLOOKUP(Sheet3!$J53,Sheet2!$A$2:$N$39,13,FALSE)</f>
        <v>9.3544741502909659E-2</v>
      </c>
      <c r="AO67">
        <f ca="1">H67/VLOOKUP(Sheet3!$J53,Sheet2!$A$2:$N$39,13,FALSE)</f>
        <v>0.11514548368052627</v>
      </c>
    </row>
    <row r="68" spans="1:41">
      <c r="A68" t="str">
        <f>Sheet3!A54</f>
        <v>Ice Lance</v>
      </c>
      <c r="B68" t="str">
        <f>Sheet3!J54</f>
        <v>Icespinner</v>
      </c>
      <c r="C68">
        <f ca="1">Sheet3!C54</f>
        <v>438.81499999999994</v>
      </c>
      <c r="D68">
        <f ca="1">Sheet3!D54</f>
        <v>527.11749999999995</v>
      </c>
      <c r="E68">
        <f ca="1">Sheet3!E54</f>
        <v>615.41999999999996</v>
      </c>
      <c r="F68">
        <f ca="1">Sheet3!F54</f>
        <v>703.72249999999997</v>
      </c>
      <c r="G68">
        <f ca="1">Sheet3!G54</f>
        <v>792.02499999999998</v>
      </c>
      <c r="H68">
        <f ca="1">Sheet3!H54</f>
        <v>880.32749999999999</v>
      </c>
      <c r="K68" t="str">
        <f t="shared" si="0"/>
        <v>Ice Lance</v>
      </c>
      <c r="L68">
        <f ca="1">Sheet5!C68/(Sheet3!$M54+Sheet3!$N54*Sheet3!B$1)</f>
        <v>25.812647058823526</v>
      </c>
      <c r="M68">
        <f ca="1">Sheet5!D68/(Sheet3!$M54+Sheet3!$N54*Sheet3!C$1)</f>
        <v>31.00691176470588</v>
      </c>
      <c r="N68">
        <f ca="1">Sheet5!E68/(Sheet3!$M54+Sheet3!$N54*Sheet3!D$1)</f>
        <v>36.20117647058823</v>
      </c>
      <c r="O68">
        <f ca="1">Sheet5!F68/(Sheet3!$M54+Sheet3!$N54*Sheet3!E$1)</f>
        <v>41.395441176470584</v>
      </c>
      <c r="P68">
        <f ca="1">Sheet5!G68/(Sheet3!$M54+Sheet3!$N54*Sheet3!F$1)</f>
        <v>46.589705882352938</v>
      </c>
      <c r="Q68">
        <f ca="1">Sheet5!H68/(Sheet3!$M54+Sheet3!$N54*Sheet3!G$1)</f>
        <v>51.783970588235292</v>
      </c>
      <c r="S68" t="str">
        <f t="shared" si="9"/>
        <v>Ice Lance</v>
      </c>
      <c r="T68">
        <f ca="1">Sheet5!C68/(Sheet3!$K54+Sheet3!$L54*Sheet3!B$1)</f>
        <v>7.313583333333332</v>
      </c>
      <c r="U68">
        <f ca="1">Sheet5!D68/(Sheet3!$K54+Sheet3!$L54*Sheet3!C$1)</f>
        <v>6.2013823529411756</v>
      </c>
      <c r="V68">
        <f ca="1">Sheet5!E68/(Sheet3!$K54+Sheet3!$L54*Sheet3!D$1)</f>
        <v>5.5947272727272725</v>
      </c>
      <c r="W68">
        <f ca="1">Sheet5!F68/(Sheet3!$K54+Sheet3!$L54*Sheet3!E$1)</f>
        <v>5.2127592592592586</v>
      </c>
      <c r="X68">
        <f ca="1">Sheet5!G68/(Sheet3!$K54+Sheet3!$L54*Sheet3!F$1)</f>
        <v>4.95015625</v>
      </c>
      <c r="Y68">
        <f ca="1">Sheet5!H68/(Sheet3!$K54+Sheet3!$L54*Sheet3!G$1)</f>
        <v>4.7585270270270268</v>
      </c>
      <c r="AA68" t="str">
        <f t="shared" si="2"/>
        <v>Ice Lance</v>
      </c>
      <c r="AB68">
        <f ca="1">(Sheet3!$K54+Sheet3!$L54*Sheet3!B$1) / VLOOKUP(Sheet3!$J54,Sheet2!$A$2:$N$39,14,FALSE)</f>
        <v>20.569077819677752</v>
      </c>
      <c r="AC68">
        <f ca="1">(Sheet3!$K54+Sheet3!$L54*Sheet3!C$1) / VLOOKUP(Sheet3!$J54,Sheet2!$A$2:$N$39,14,FALSE)</f>
        <v>29.139526911210151</v>
      </c>
      <c r="AD68">
        <f ca="1">(Sheet3!$K54+Sheet3!$L54*Sheet3!D$1) / VLOOKUP(Sheet3!$J54,Sheet2!$A$2:$N$39,14,FALSE)</f>
        <v>37.709976002742543</v>
      </c>
      <c r="AE68">
        <f ca="1">(Sheet3!$K54+Sheet3!$L54*Sheet3!E$1) / VLOOKUP(Sheet3!$J54,Sheet2!$A$2:$N$39,14,FALSE)</f>
        <v>46.280425094274946</v>
      </c>
      <c r="AF68">
        <f ca="1">(Sheet3!$K54+Sheet3!$L54*Sheet3!F$1) / VLOOKUP(Sheet3!$J54,Sheet2!$A$2:$N$39,14,FALSE)</f>
        <v>54.850874185807342</v>
      </c>
      <c r="AG68">
        <f ca="1">(Sheet3!$K54+Sheet3!$L54*Sheet3!G$1) / VLOOKUP(Sheet3!$J54,Sheet2!$A$2:$N$39,14,FALSE)</f>
        <v>63.421323277339738</v>
      </c>
      <c r="AI68" t="str">
        <f t="shared" si="3"/>
        <v>Ice Lance</v>
      </c>
      <c r="AJ68">
        <f ca="1">C68/VLOOKUP(Sheet3!$J54,Sheet2!$A$2:$N$39,13,FALSE)</f>
        <v>0.32444731977818847</v>
      </c>
      <c r="AK68">
        <f ca="1">D68/VLOOKUP(Sheet3!$J54,Sheet2!$A$2:$N$39,13,FALSE)</f>
        <v>0.38973567467652492</v>
      </c>
      <c r="AL68">
        <f ca="1">E68/VLOOKUP(Sheet3!$J54,Sheet2!$A$2:$N$39,13,FALSE)</f>
        <v>0.45502402957486132</v>
      </c>
      <c r="AM68">
        <f ca="1">F68/VLOOKUP(Sheet3!$J54,Sheet2!$A$2:$N$39,13,FALSE)</f>
        <v>0.52031238447319772</v>
      </c>
      <c r="AN68">
        <f ca="1">G68/VLOOKUP(Sheet3!$J54,Sheet2!$A$2:$N$39,13,FALSE)</f>
        <v>0.58560073937153423</v>
      </c>
      <c r="AO68">
        <f ca="1">H68/VLOOKUP(Sheet3!$J54,Sheet2!$A$2:$N$39,13,FALSE)</f>
        <v>0.65088909426987063</v>
      </c>
    </row>
    <row r="69" spans="1:41">
      <c r="A69" t="str">
        <f>Sheet3!A55</f>
        <v>Lunge</v>
      </c>
      <c r="B69" t="str">
        <f>Sheet3!J55</f>
        <v>Master of the Hunt</v>
      </c>
      <c r="C69">
        <f ca="1">Sheet3!C55</f>
        <v>286.25</v>
      </c>
      <c r="D69">
        <f ca="1">Sheet3!D55</f>
        <v>374.5</v>
      </c>
      <c r="E69">
        <f ca="1">Sheet3!E55</f>
        <v>462.75</v>
      </c>
      <c r="F69">
        <f ca="1">Sheet3!F55</f>
        <v>551</v>
      </c>
      <c r="G69">
        <f ca="1">Sheet3!G55</f>
        <v>639.25</v>
      </c>
      <c r="H69">
        <f ca="1">Sheet3!H55</f>
        <v>727.5</v>
      </c>
      <c r="K69" t="str">
        <f t="shared" si="0"/>
        <v>Lunge</v>
      </c>
      <c r="L69">
        <f ca="1">Sheet5!C69/(Sheet3!$M55+Sheet3!$N55*Sheet3!B$1)</f>
        <v>35.78125</v>
      </c>
      <c r="M69">
        <f ca="1">Sheet5!D69/(Sheet3!$M55+Sheet3!$N55*Sheet3!C$1)</f>
        <v>46.8125</v>
      </c>
      <c r="N69">
        <f ca="1">Sheet5!E69/(Sheet3!$M55+Sheet3!$N55*Sheet3!D$1)</f>
        <v>57.84375</v>
      </c>
      <c r="O69">
        <f ca="1">Sheet5!F69/(Sheet3!$M55+Sheet3!$N55*Sheet3!E$1)</f>
        <v>68.875</v>
      </c>
      <c r="P69">
        <f ca="1">Sheet5!G69/(Sheet3!$M55+Sheet3!$N55*Sheet3!F$1)</f>
        <v>79.90625</v>
      </c>
      <c r="Q69">
        <f ca="1">Sheet5!H69/(Sheet3!$M55+Sheet3!$N55*Sheet3!G$1)</f>
        <v>90.9375</v>
      </c>
      <c r="S69" t="str">
        <f t="shared" si="9"/>
        <v>Lunge</v>
      </c>
      <c r="T69">
        <f ca="1">Sheet5!C69/(Sheet3!$K55+Sheet3!$L55*Sheet3!B$1)</f>
        <v>7.15625</v>
      </c>
      <c r="U69">
        <f ca="1">Sheet5!D69/(Sheet3!$K55+Sheet3!$L55*Sheet3!C$1)</f>
        <v>7.9680851063829783</v>
      </c>
      <c r="V69">
        <f ca="1">Sheet5!E69/(Sheet3!$K55+Sheet3!$L55*Sheet3!D$1)</f>
        <v>8.5694444444444446</v>
      </c>
      <c r="W69">
        <f ca="1">Sheet5!F69/(Sheet3!$K55+Sheet3!$L55*Sheet3!E$1)</f>
        <v>9.0327868852459012</v>
      </c>
      <c r="X69">
        <f ca="1">Sheet5!G69/(Sheet3!$K55+Sheet3!$L55*Sheet3!F$1)</f>
        <v>9.4007352941176467</v>
      </c>
      <c r="Y69">
        <f ca="1">Sheet5!H69/(Sheet3!$K55+Sheet3!$L55*Sheet3!G$1)</f>
        <v>9.6999999999999993</v>
      </c>
      <c r="AA69" t="str">
        <f t="shared" si="2"/>
        <v>Lunge</v>
      </c>
      <c r="AB69">
        <f ca="1">(Sheet3!$K55+Sheet3!$L55*Sheet3!B$1) / VLOOKUP(Sheet3!$J55,Sheet2!$A$2:$N$39,14,FALSE)</f>
        <v>23.696682464454977</v>
      </c>
      <c r="AC69">
        <f ca="1">(Sheet3!$K55+Sheet3!$L55*Sheet3!C$1) / VLOOKUP(Sheet3!$J55,Sheet2!$A$2:$N$39,14,FALSE)</f>
        <v>27.843601895734597</v>
      </c>
      <c r="AD69">
        <f ca="1">(Sheet3!$K55+Sheet3!$L55*Sheet3!D$1) / VLOOKUP(Sheet3!$J55,Sheet2!$A$2:$N$39,14,FALSE)</f>
        <v>31.990521327014218</v>
      </c>
      <c r="AE69">
        <f ca="1">(Sheet3!$K55+Sheet3!$L55*Sheet3!E$1) / VLOOKUP(Sheet3!$J55,Sheet2!$A$2:$N$39,14,FALSE)</f>
        <v>36.137440758293842</v>
      </c>
      <c r="AF69">
        <f ca="1">(Sheet3!$K55+Sheet3!$L55*Sheet3!F$1) / VLOOKUP(Sheet3!$J55,Sheet2!$A$2:$N$39,14,FALSE)</f>
        <v>40.284360189573462</v>
      </c>
      <c r="AG69">
        <f ca="1">(Sheet3!$K55+Sheet3!$L55*Sheet3!G$1) / VLOOKUP(Sheet3!$J55,Sheet2!$A$2:$N$39,14,FALSE)</f>
        <v>44.431279620853083</v>
      </c>
      <c r="AI69" t="str">
        <f t="shared" si="3"/>
        <v>Lunge</v>
      </c>
      <c r="AJ69">
        <f ca="1">C69/VLOOKUP(Sheet3!$J55,Sheet2!$A$2:$N$39,13,FALSE)</f>
        <v>0.10621521335807051</v>
      </c>
      <c r="AK69">
        <f ca="1">D69/VLOOKUP(Sheet3!$J55,Sheet2!$A$2:$N$39,13,FALSE)</f>
        <v>0.13896103896103895</v>
      </c>
      <c r="AL69">
        <f ca="1">E69/VLOOKUP(Sheet3!$J55,Sheet2!$A$2:$N$39,13,FALSE)</f>
        <v>0.17170686456400741</v>
      </c>
      <c r="AM69">
        <f ca="1">F69/VLOOKUP(Sheet3!$J55,Sheet2!$A$2:$N$39,13,FALSE)</f>
        <v>0.20445269016697587</v>
      </c>
      <c r="AN69">
        <f ca="1">G69/VLOOKUP(Sheet3!$J55,Sheet2!$A$2:$N$39,13,FALSE)</f>
        <v>0.23719851576994433</v>
      </c>
      <c r="AO69">
        <f ca="1">H69/VLOOKUP(Sheet3!$J55,Sheet2!$A$2:$N$39,13,FALSE)</f>
        <v>0.26994434137291279</v>
      </c>
    </row>
    <row r="70" spans="1:41">
      <c r="A70" t="str">
        <f>Sheet3!A56</f>
        <v>Smite</v>
      </c>
      <c r="B70" t="str">
        <f>Sheet3!J56</f>
        <v>Scarab</v>
      </c>
      <c r="C70">
        <f ca="1">Sheet3!C56</f>
        <v>191.65</v>
      </c>
      <c r="D70">
        <f ca="1">Sheet3!D56</f>
        <v>267.0625</v>
      </c>
      <c r="E70">
        <f ca="1">Sheet3!E56</f>
        <v>342.47500000000002</v>
      </c>
      <c r="F70">
        <f ca="1">Sheet3!F56</f>
        <v>417.88750000000005</v>
      </c>
      <c r="G70">
        <f ca="1">Sheet3!G56</f>
        <v>493.3</v>
      </c>
      <c r="H70">
        <f ca="1">Sheet3!H56</f>
        <v>568.71250000000009</v>
      </c>
      <c r="K70" t="str">
        <f t="shared" si="0"/>
        <v>Smite</v>
      </c>
      <c r="L70">
        <f ca="1">Sheet5!C70/(Sheet3!$M56+Sheet3!$N56*Sheet3!B$1)</f>
        <v>23.956250000000001</v>
      </c>
      <c r="M70">
        <f ca="1">Sheet5!D70/(Sheet3!$M56+Sheet3!$N56*Sheet3!C$1)</f>
        <v>33.3828125</v>
      </c>
      <c r="N70">
        <f ca="1">Sheet5!E70/(Sheet3!$M56+Sheet3!$N56*Sheet3!D$1)</f>
        <v>42.809375000000003</v>
      </c>
      <c r="O70">
        <f ca="1">Sheet5!F70/(Sheet3!$M56+Sheet3!$N56*Sheet3!E$1)</f>
        <v>52.235937500000006</v>
      </c>
      <c r="P70">
        <f ca="1">Sheet5!G70/(Sheet3!$M56+Sheet3!$N56*Sheet3!F$1)</f>
        <v>61.662500000000001</v>
      </c>
      <c r="Q70">
        <f ca="1">Sheet5!H70/(Sheet3!$M56+Sheet3!$N56*Sheet3!G$1)</f>
        <v>71.089062500000011</v>
      </c>
      <c r="S70" t="str">
        <f t="shared" si="9"/>
        <v>Smite</v>
      </c>
      <c r="T70">
        <f ca="1">Sheet5!C70/(Sheet3!$K56+Sheet3!$L56*Sheet3!B$1)</f>
        <v>2.1294444444444447</v>
      </c>
      <c r="U70">
        <f ca="1">Sheet5!D70/(Sheet3!$K56+Sheet3!$L56*Sheet3!C$1)</f>
        <v>2.9673611111111109</v>
      </c>
      <c r="V70">
        <f ca="1">Sheet5!E70/(Sheet3!$K56+Sheet3!$L56*Sheet3!D$1)</f>
        <v>3.805277777777778</v>
      </c>
      <c r="W70">
        <f ca="1">Sheet5!F70/(Sheet3!$K56+Sheet3!$L56*Sheet3!E$1)</f>
        <v>4.6431944444444451</v>
      </c>
      <c r="X70">
        <f ca="1">Sheet5!G70/(Sheet3!$K56+Sheet3!$L56*Sheet3!F$1)</f>
        <v>5.4811111111111108</v>
      </c>
      <c r="Y70">
        <f ca="1">Sheet5!H70/(Sheet3!$K56+Sheet3!$L56*Sheet3!G$1)</f>
        <v>6.3190277777777784</v>
      </c>
      <c r="AA70" t="str">
        <f t="shared" si="2"/>
        <v>Smite</v>
      </c>
      <c r="AB70">
        <f ca="1">(Sheet3!$K56+Sheet3!$L56*Sheet3!B$1) / VLOOKUP(Sheet3!$J56,Sheet2!$A$2:$N$39,14,FALSE)</f>
        <v>11.465698452130708</v>
      </c>
      <c r="AC70">
        <f ca="1">(Sheet3!$K56+Sheet3!$L56*Sheet3!C$1) / VLOOKUP(Sheet3!$J56,Sheet2!$A$2:$N$39,14,FALSE)</f>
        <v>11.465698452130708</v>
      </c>
      <c r="AD70">
        <f ca="1">(Sheet3!$K56+Sheet3!$L56*Sheet3!D$1) / VLOOKUP(Sheet3!$J56,Sheet2!$A$2:$N$39,14,FALSE)</f>
        <v>11.465698452130708</v>
      </c>
      <c r="AE70">
        <f ca="1">(Sheet3!$K56+Sheet3!$L56*Sheet3!E$1) / VLOOKUP(Sheet3!$J56,Sheet2!$A$2:$N$39,14,FALSE)</f>
        <v>11.465698452130708</v>
      </c>
      <c r="AF70">
        <f ca="1">(Sheet3!$K56+Sheet3!$L56*Sheet3!F$1) / VLOOKUP(Sheet3!$J56,Sheet2!$A$2:$N$39,14,FALSE)</f>
        <v>11.465698452130708</v>
      </c>
      <c r="AG70">
        <f ca="1">(Sheet3!$K56+Sheet3!$L56*Sheet3!G$1) / VLOOKUP(Sheet3!$J56,Sheet2!$A$2:$N$39,14,FALSE)</f>
        <v>11.465698452130708</v>
      </c>
      <c r="AI70" t="str">
        <f t="shared" si="3"/>
        <v>Smite</v>
      </c>
      <c r="AJ70">
        <f ca="1">C70/VLOOKUP(Sheet3!$J56,Sheet2!$A$2:$N$39,13,FALSE)</f>
        <v>9.8345093008338685E-2</v>
      </c>
      <c r="AK70">
        <f ca="1">D70/VLOOKUP(Sheet3!$J56,Sheet2!$A$2:$N$39,13,FALSE)</f>
        <v>0.13704297626683773</v>
      </c>
      <c r="AL70">
        <f ca="1">E70/VLOOKUP(Sheet3!$J56,Sheet2!$A$2:$N$39,13,FALSE)</f>
        <v>0.17574085952533677</v>
      </c>
      <c r="AM70">
        <f ca="1">F70/VLOOKUP(Sheet3!$J56,Sheet2!$A$2:$N$39,13,FALSE)</f>
        <v>0.21443874278383582</v>
      </c>
      <c r="AN70">
        <f ca="1">G70/VLOOKUP(Sheet3!$J56,Sheet2!$A$2:$N$39,13,FALSE)</f>
        <v>0.25313662604233483</v>
      </c>
      <c r="AO70">
        <f ca="1">H70/VLOOKUP(Sheet3!$J56,Sheet2!$A$2:$N$39,13,FALSE)</f>
        <v>0.29183450930083393</v>
      </c>
    </row>
    <row r="71" spans="1:41">
      <c r="A71" t="str">
        <f>Sheet3!A57</f>
        <v>Maw of Death</v>
      </c>
      <c r="B71" t="str">
        <f>Sheet3!J57</f>
        <v>Behemoth</v>
      </c>
      <c r="C71">
        <f ca="1">Sheet3!C57</f>
        <v>256.95</v>
      </c>
      <c r="D71">
        <f ca="1">Sheet3!D57</f>
        <v>310.74249999999995</v>
      </c>
      <c r="E71">
        <f ca="1">Sheet3!E57</f>
        <v>364.53499999999997</v>
      </c>
      <c r="F71">
        <f ca="1">Sheet3!F57</f>
        <v>418.32749999999999</v>
      </c>
      <c r="G71">
        <f ca="1">Sheet3!G57</f>
        <v>472.12</v>
      </c>
      <c r="H71">
        <f ca="1">Sheet3!H57</f>
        <v>525.91249999999991</v>
      </c>
      <c r="K71" t="str">
        <f t="shared" si="0"/>
        <v>Maw of Death</v>
      </c>
      <c r="L71">
        <f ca="1">Sheet5!C71/(Sheet3!$M57+Sheet3!$N57*Sheet3!B$1)</f>
        <v>32.118749999999999</v>
      </c>
      <c r="M71">
        <f ca="1">Sheet5!D71/(Sheet3!$M57+Sheet3!$N57*Sheet3!C$1)</f>
        <v>38.842812499999994</v>
      </c>
      <c r="N71">
        <f ca="1">Sheet5!E71/(Sheet3!$M57+Sheet3!$N57*Sheet3!D$1)</f>
        <v>45.566874999999996</v>
      </c>
      <c r="O71">
        <f ca="1">Sheet5!F71/(Sheet3!$M57+Sheet3!$N57*Sheet3!E$1)</f>
        <v>52.290937499999998</v>
      </c>
      <c r="P71">
        <f ca="1">Sheet5!G71/(Sheet3!$M57+Sheet3!$N57*Sheet3!F$1)</f>
        <v>59.015000000000001</v>
      </c>
      <c r="Q71">
        <f ca="1">Sheet5!H71/(Sheet3!$M57+Sheet3!$N57*Sheet3!G$1)</f>
        <v>65.739062499999989</v>
      </c>
      <c r="S71" t="str">
        <f t="shared" si="9"/>
        <v>Maw of Death</v>
      </c>
      <c r="T71">
        <f ca="1">Sheet5!C71/(Sheet3!$K57+Sheet3!$L57*Sheet3!B$1)</f>
        <v>7.3414285714285707</v>
      </c>
      <c r="U71">
        <f ca="1">Sheet5!D71/(Sheet3!$K57+Sheet3!$L57*Sheet3!C$1)</f>
        <v>7.5790853658536577</v>
      </c>
      <c r="V71">
        <f ca="1">Sheet5!E71/(Sheet3!$K57+Sheet3!$L57*Sheet3!D$1)</f>
        <v>7.7560638297872337</v>
      </c>
      <c r="W71">
        <f ca="1">Sheet5!F71/(Sheet3!$K57+Sheet3!$L57*Sheet3!E$1)</f>
        <v>7.8929716981132074</v>
      </c>
      <c r="X71">
        <f ca="1">Sheet5!G71/(Sheet3!$K57+Sheet3!$L57*Sheet3!F$1)</f>
        <v>8.0020338983050845</v>
      </c>
      <c r="Y71">
        <f ca="1">Sheet5!H71/(Sheet3!$K57+Sheet3!$L57*Sheet3!G$1)</f>
        <v>8.0909615384615368</v>
      </c>
      <c r="AA71" t="str">
        <f t="shared" si="2"/>
        <v>Maw of Death</v>
      </c>
      <c r="AB71">
        <f ca="1">(Sheet3!$K57+Sheet3!$L57*Sheet3!B$1) / VLOOKUP(Sheet3!$J57,Sheet2!$A$2:$N$39,14,FALSE)</f>
        <v>21.875</v>
      </c>
      <c r="AC71">
        <f ca="1">(Sheet3!$K57+Sheet3!$L57*Sheet3!C$1) / VLOOKUP(Sheet3!$J57,Sheet2!$A$2:$N$39,14,FALSE)</f>
        <v>25.625</v>
      </c>
      <c r="AD71">
        <f ca="1">(Sheet3!$K57+Sheet3!$L57*Sheet3!D$1) / VLOOKUP(Sheet3!$J57,Sheet2!$A$2:$N$39,14,FALSE)</f>
        <v>29.375</v>
      </c>
      <c r="AE71">
        <f ca="1">(Sheet3!$K57+Sheet3!$L57*Sheet3!E$1) / VLOOKUP(Sheet3!$J57,Sheet2!$A$2:$N$39,14,FALSE)</f>
        <v>33.125</v>
      </c>
      <c r="AF71">
        <f ca="1">(Sheet3!$K57+Sheet3!$L57*Sheet3!F$1) / VLOOKUP(Sheet3!$J57,Sheet2!$A$2:$N$39,14,FALSE)</f>
        <v>36.875</v>
      </c>
      <c r="AG71">
        <f ca="1">(Sheet3!$K57+Sheet3!$L57*Sheet3!G$1) / VLOOKUP(Sheet3!$J57,Sheet2!$A$2:$N$39,14,FALSE)</f>
        <v>40.625</v>
      </c>
      <c r="AI71" t="str">
        <f t="shared" si="3"/>
        <v>Maw of Death</v>
      </c>
      <c r="AJ71">
        <f ca="1">C71/VLOOKUP(Sheet3!$J57,Sheet2!$A$2:$N$39,13,FALSE)</f>
        <v>8.6246538558361993E-2</v>
      </c>
      <c r="AK71">
        <f ca="1">D71/VLOOKUP(Sheet3!$J57,Sheet2!$A$2:$N$39,13,FALSE)</f>
        <v>0.10430225727951664</v>
      </c>
      <c r="AL71">
        <f ca="1">E71/VLOOKUP(Sheet3!$J57,Sheet2!$A$2:$N$39,13,FALSE)</f>
        <v>0.1223579760006713</v>
      </c>
      <c r="AM71">
        <f ca="1">F71/VLOOKUP(Sheet3!$J57,Sheet2!$A$2:$N$39,13,FALSE)</f>
        <v>0.14041369472182597</v>
      </c>
      <c r="AN71">
        <f ca="1">G71/VLOOKUP(Sheet3!$J57,Sheet2!$A$2:$N$39,13,FALSE)</f>
        <v>0.15846941344298063</v>
      </c>
      <c r="AO71">
        <f ca="1">H71/VLOOKUP(Sheet3!$J57,Sheet2!$A$2:$N$39,13,FALSE)</f>
        <v>0.17652513216413523</v>
      </c>
    </row>
    <row r="72" spans="1:41">
      <c r="A72" t="str">
        <f>Sheet3!A58</f>
        <v>Cinderfury</v>
      </c>
      <c r="B72" t="str">
        <f>Sheet3!J58</f>
        <v>Emberwraith</v>
      </c>
      <c r="C72">
        <f ca="1">Sheet3!C58</f>
        <v>286.74</v>
      </c>
      <c r="D72">
        <f ca="1">Sheet3!D58</f>
        <v>387.64599999999996</v>
      </c>
      <c r="E72">
        <f ca="1">Sheet3!E58</f>
        <v>488.55199999999996</v>
      </c>
      <c r="F72">
        <f ca="1">Sheet3!F58</f>
        <v>589.45799999999997</v>
      </c>
      <c r="G72">
        <f ca="1">Sheet3!G58</f>
        <v>690.36400000000003</v>
      </c>
      <c r="H72">
        <f ca="1">Sheet3!H58</f>
        <v>791.27</v>
      </c>
      <c r="K72" t="str">
        <f t="shared" si="0"/>
        <v>Cinderfury</v>
      </c>
      <c r="L72">
        <f ca="1">Sheet5!C72/(Sheet3!$M58+Sheet3!$N58*Sheet3!B$1)</f>
        <v>20.481428571428573</v>
      </c>
      <c r="M72">
        <f ca="1">Sheet5!D72/(Sheet3!$M58+Sheet3!$N58*Sheet3!C$1)</f>
        <v>27.688999999999997</v>
      </c>
      <c r="N72">
        <f ca="1">Sheet5!E72/(Sheet3!$M58+Sheet3!$N58*Sheet3!D$1)</f>
        <v>34.896571428571427</v>
      </c>
      <c r="O72">
        <f ca="1">Sheet5!F72/(Sheet3!$M58+Sheet3!$N58*Sheet3!E$1)</f>
        <v>42.104142857142854</v>
      </c>
      <c r="P72">
        <f ca="1">Sheet5!G72/(Sheet3!$M58+Sheet3!$N58*Sheet3!F$1)</f>
        <v>49.311714285714288</v>
      </c>
      <c r="Q72">
        <f ca="1">Sheet5!H72/(Sheet3!$M58+Sheet3!$N58*Sheet3!G$1)</f>
        <v>56.519285714285715</v>
      </c>
      <c r="S72" t="str">
        <f t="shared" si="9"/>
        <v>Cinderfury</v>
      </c>
      <c r="T72">
        <f ca="1">Sheet5!C72/(Sheet3!$K58+Sheet3!$L58*Sheet3!B$1)</f>
        <v>6.3719999999999999</v>
      </c>
      <c r="U72">
        <f ca="1">Sheet5!D72/(Sheet3!$K58+Sheet3!$L58*Sheet3!C$1)</f>
        <v>7.6009019607843129</v>
      </c>
      <c r="V72">
        <f ca="1">Sheet5!E72/(Sheet3!$K58+Sheet3!$L58*Sheet3!D$1)</f>
        <v>8.5710877192982444</v>
      </c>
      <c r="W72">
        <f ca="1">Sheet5!F72/(Sheet3!$K58+Sheet3!$L58*Sheet3!E$1)</f>
        <v>9.3564761904761902</v>
      </c>
      <c r="X72">
        <f ca="1">Sheet5!G72/(Sheet3!$K58+Sheet3!$L58*Sheet3!F$1)</f>
        <v>10.005275362318841</v>
      </c>
      <c r="Y72">
        <f ca="1">Sheet5!H72/(Sheet3!$K58+Sheet3!$L58*Sheet3!G$1)</f>
        <v>10.550266666666666</v>
      </c>
      <c r="AA72" t="str">
        <f t="shared" si="2"/>
        <v>Cinderfury</v>
      </c>
      <c r="AB72">
        <f ca="1">(Sheet3!$K58+Sheet3!$L58*Sheet3!B$1) / VLOOKUP(Sheet3!$J58,Sheet2!$A$2:$N$39,14,FALSE)</f>
        <v>23.65930599369085</v>
      </c>
      <c r="AC72">
        <f ca="1">(Sheet3!$K58+Sheet3!$L58*Sheet3!C$1) / VLOOKUP(Sheet3!$J58,Sheet2!$A$2:$N$39,14,FALSE)</f>
        <v>26.813880126182962</v>
      </c>
      <c r="AD72">
        <f ca="1">(Sheet3!$K58+Sheet3!$L58*Sheet3!D$1) / VLOOKUP(Sheet3!$J58,Sheet2!$A$2:$N$39,14,FALSE)</f>
        <v>29.968454258675077</v>
      </c>
      <c r="AE72">
        <f ca="1">(Sheet3!$K58+Sheet3!$L58*Sheet3!E$1) / VLOOKUP(Sheet3!$J58,Sheet2!$A$2:$N$39,14,FALSE)</f>
        <v>33.123028391167189</v>
      </c>
      <c r="AF72">
        <f ca="1">(Sheet3!$K58+Sheet3!$L58*Sheet3!F$1) / VLOOKUP(Sheet3!$J58,Sheet2!$A$2:$N$39,14,FALSE)</f>
        <v>36.277602523659304</v>
      </c>
      <c r="AG72">
        <f ca="1">(Sheet3!$K58+Sheet3!$L58*Sheet3!G$1) / VLOOKUP(Sheet3!$J58,Sheet2!$A$2:$N$39,14,FALSE)</f>
        <v>39.43217665615142</v>
      </c>
      <c r="AI72" t="str">
        <f t="shared" si="3"/>
        <v>Cinderfury</v>
      </c>
      <c r="AJ72">
        <f ca="1">C72/VLOOKUP(Sheet3!$J58,Sheet2!$A$2:$N$39,13,FALSE)</f>
        <v>9.7721734685183609E-2</v>
      </c>
      <c r="AK72">
        <f ca="1">D72/VLOOKUP(Sheet3!$J58,Sheet2!$A$2:$N$39,13,FALSE)</f>
        <v>0.13211076084178239</v>
      </c>
      <c r="AL72">
        <f ca="1">E72/VLOOKUP(Sheet3!$J58,Sheet2!$A$2:$N$39,13,FALSE)</f>
        <v>0.16649978699838117</v>
      </c>
      <c r="AM72">
        <f ca="1">F72/VLOOKUP(Sheet3!$J58,Sheet2!$A$2:$N$39,13,FALSE)</f>
        <v>0.20088881315497997</v>
      </c>
      <c r="AN72">
        <f ca="1">G72/VLOOKUP(Sheet3!$J58,Sheet2!$A$2:$N$39,13,FALSE)</f>
        <v>0.23527783931157878</v>
      </c>
      <c r="AO72">
        <f ca="1">H72/VLOOKUP(Sheet3!$J58,Sheet2!$A$2:$N$39,13,FALSE)</f>
        <v>0.26966686546817753</v>
      </c>
    </row>
    <row r="73" spans="1:41">
      <c r="A73" t="str">
        <f>Sheet3!A59</f>
        <v>Rend Soul</v>
      </c>
      <c r="B73" t="str">
        <f>Sheet3!J59</f>
        <v>Incarnation</v>
      </c>
      <c r="C73">
        <f ca="1">Sheet3!C59</f>
        <v>541.13800000000003</v>
      </c>
      <c r="D73">
        <f ca="1">Sheet3!D59</f>
        <v>587.34260000000006</v>
      </c>
      <c r="E73">
        <f ca="1">Sheet3!E59</f>
        <v>633.54719999999998</v>
      </c>
      <c r="F73">
        <f ca="1">Sheet3!F59</f>
        <v>679.7518</v>
      </c>
      <c r="G73">
        <f ca="1">Sheet3!G59</f>
        <v>725.95640000000003</v>
      </c>
      <c r="H73">
        <f ca="1">Sheet3!H59</f>
        <v>772.16100000000006</v>
      </c>
      <c r="K73" t="str">
        <f t="shared" si="0"/>
        <v>Rend Soul</v>
      </c>
      <c r="L73">
        <f ca="1">Sheet5!C73/(Sheet3!$M59+Sheet3!$N59*Sheet3!B$1)</f>
        <v>20.042148148148151</v>
      </c>
      <c r="M73">
        <f ca="1">Sheet5!D73/(Sheet3!$M59+Sheet3!$N59*Sheet3!C$1)</f>
        <v>24.472608333333337</v>
      </c>
      <c r="N73">
        <f ca="1">Sheet5!E73/(Sheet3!$M59+Sheet3!$N59*Sheet3!D$1)</f>
        <v>30.168914285714283</v>
      </c>
      <c r="O73">
        <f ca="1">Sheet5!F73/(Sheet3!$M59+Sheet3!$N59*Sheet3!E$1)</f>
        <v>37.763988888888889</v>
      </c>
      <c r="P73">
        <f ca="1">Sheet5!G73/(Sheet3!$M59+Sheet3!$N59*Sheet3!F$1)</f>
        <v>48.397093333333338</v>
      </c>
      <c r="Q73">
        <f ca="1">Sheet5!H73/(Sheet3!$M59+Sheet3!$N59*Sheet3!G$1)</f>
        <v>64.34675</v>
      </c>
      <c r="S73" t="str">
        <f t="shared" si="9"/>
        <v>Rend Soul</v>
      </c>
      <c r="T73">
        <f ca="1">Sheet5!C73/(Sheet3!$K59+Sheet3!$L59*Sheet3!B$1)</f>
        <v>9.8388727272727277</v>
      </c>
      <c r="U73">
        <f ca="1">Sheet5!D73/(Sheet3!$K59+Sheet3!$L59*Sheet3!C$1)</f>
        <v>9.6285672131147546</v>
      </c>
      <c r="V73">
        <f ca="1">Sheet5!E73/(Sheet3!$K59+Sheet3!$L59*Sheet3!D$1)</f>
        <v>9.4559283582089542</v>
      </c>
      <c r="W73">
        <f ca="1">Sheet5!F73/(Sheet3!$K59+Sheet3!$L59*Sheet3!E$1)</f>
        <v>9.3116684931506857</v>
      </c>
      <c r="X73">
        <f ca="1">Sheet5!G73/(Sheet3!$K59+Sheet3!$L59*Sheet3!F$1)</f>
        <v>9.1893215189873416</v>
      </c>
      <c r="Y73">
        <f ca="1">Sheet5!H73/(Sheet3!$K59+Sheet3!$L59*Sheet3!G$1)</f>
        <v>9.0842470588235305</v>
      </c>
      <c r="AA73" t="str">
        <f t="shared" si="2"/>
        <v>Rend Soul</v>
      </c>
      <c r="AB73">
        <f ca="1">(Sheet3!$K59+Sheet3!$L59*Sheet3!B$1) / VLOOKUP(Sheet3!$J59,Sheet2!$A$2:$N$39,14,FALSE)</f>
        <v>18.599932363882314</v>
      </c>
      <c r="AC73">
        <f ca="1">(Sheet3!$K59+Sheet3!$L59*Sheet3!C$1) / VLOOKUP(Sheet3!$J59,Sheet2!$A$2:$N$39,14,FALSE)</f>
        <v>20.629015894487658</v>
      </c>
      <c r="AD73">
        <f ca="1">(Sheet3!$K59+Sheet3!$L59*Sheet3!D$1) / VLOOKUP(Sheet3!$J59,Sheet2!$A$2:$N$39,14,FALSE)</f>
        <v>22.658099425093003</v>
      </c>
      <c r="AE73">
        <f ca="1">(Sheet3!$K59+Sheet3!$L59*Sheet3!E$1) / VLOOKUP(Sheet3!$J59,Sheet2!$A$2:$N$39,14,FALSE)</f>
        <v>24.687182955698344</v>
      </c>
      <c r="AF73">
        <f ca="1">(Sheet3!$K59+Sheet3!$L59*Sheet3!F$1) / VLOOKUP(Sheet3!$J59,Sheet2!$A$2:$N$39,14,FALSE)</f>
        <v>26.716266486303688</v>
      </c>
      <c r="AG73">
        <f ca="1">(Sheet3!$K59+Sheet3!$L59*Sheet3!G$1) / VLOOKUP(Sheet3!$J59,Sheet2!$A$2:$N$39,14,FALSE)</f>
        <v>28.745350016909033</v>
      </c>
      <c r="AI73" t="str">
        <f t="shared" si="3"/>
        <v>Rend Soul</v>
      </c>
      <c r="AJ73">
        <f ca="1">C73/VLOOKUP(Sheet3!$J59,Sheet2!$A$2:$N$39,13,FALSE)</f>
        <v>0.36452542943752109</v>
      </c>
      <c r="AK73">
        <f ca="1">D73/VLOOKUP(Sheet3!$J59,Sheet2!$A$2:$N$39,13,FALSE)</f>
        <v>0.39565011788480975</v>
      </c>
      <c r="AL73">
        <f ca="1">E73/VLOOKUP(Sheet3!$J59,Sheet2!$A$2:$N$39,13,FALSE)</f>
        <v>0.42677480633209836</v>
      </c>
      <c r="AM73">
        <f ca="1">F73/VLOOKUP(Sheet3!$J59,Sheet2!$A$2:$N$39,13,FALSE)</f>
        <v>0.45789949477938702</v>
      </c>
      <c r="AN73">
        <f ca="1">G73/VLOOKUP(Sheet3!$J59,Sheet2!$A$2:$N$39,13,FALSE)</f>
        <v>0.48902418322667568</v>
      </c>
      <c r="AO73">
        <f ca="1">H73/VLOOKUP(Sheet3!$J59,Sheet2!$A$2:$N$39,13,FALSE)</f>
        <v>0.52014887167396429</v>
      </c>
    </row>
    <row r="74" spans="1:41">
      <c r="A74" t="str">
        <f>Sheet3!A60</f>
        <v>Mortal Strike</v>
      </c>
      <c r="B74" t="str">
        <f>Sheet3!J60</f>
        <v>Sorrow Liege</v>
      </c>
      <c r="C74">
        <f ca="1">Sheet3!C60</f>
        <v>191.45000000000002</v>
      </c>
      <c r="D74">
        <f ca="1">Sheet3!D60</f>
        <v>264.26499999999999</v>
      </c>
      <c r="E74">
        <f ca="1">Sheet3!E60</f>
        <v>337.08000000000004</v>
      </c>
      <c r="F74">
        <f ca="1">Sheet3!F60</f>
        <v>409.89500000000004</v>
      </c>
      <c r="G74">
        <f ca="1">Sheet3!G60</f>
        <v>482.71000000000004</v>
      </c>
      <c r="H74">
        <f ca="1">Sheet3!H60</f>
        <v>555.52500000000009</v>
      </c>
      <c r="K74" t="str">
        <f t="shared" si="0"/>
        <v>Mortal Strike</v>
      </c>
      <c r="L74">
        <f ca="1">Sheet5!C74/(Sheet3!$M60+Sheet3!$N60*Sheet3!B$1)</f>
        <v>23.931250000000002</v>
      </c>
      <c r="M74">
        <f ca="1">Sheet5!D74/(Sheet3!$M60+Sheet3!$N60*Sheet3!C$1)</f>
        <v>33.033124999999998</v>
      </c>
      <c r="N74">
        <f ca="1">Sheet5!E74/(Sheet3!$M60+Sheet3!$N60*Sheet3!D$1)</f>
        <v>42.135000000000005</v>
      </c>
      <c r="O74">
        <f ca="1">Sheet5!F74/(Sheet3!$M60+Sheet3!$N60*Sheet3!E$1)</f>
        <v>51.236875000000005</v>
      </c>
      <c r="P74">
        <f ca="1">Sheet5!G74/(Sheet3!$M60+Sheet3!$N60*Sheet3!F$1)</f>
        <v>60.338750000000005</v>
      </c>
      <c r="Q74">
        <f ca="1">Sheet5!H74/(Sheet3!$M60+Sheet3!$N60*Sheet3!G$1)</f>
        <v>69.440625000000011</v>
      </c>
      <c r="S74" t="str">
        <f t="shared" si="9"/>
        <v>Mortal Strike</v>
      </c>
      <c r="T74">
        <f ca="1">Sheet5!C74/(Sheet3!$K60+Sheet3!$L60*Sheet3!B$1)</f>
        <v>4.2544444444444451</v>
      </c>
      <c r="U74">
        <f ca="1">Sheet5!D74/(Sheet3!$K60+Sheet3!$L60*Sheet3!C$1)</f>
        <v>4.6362280701754379</v>
      </c>
      <c r="V74">
        <f ca="1">Sheet5!E74/(Sheet3!$K60+Sheet3!$L60*Sheet3!D$1)</f>
        <v>4.8852173913043488</v>
      </c>
      <c r="W74">
        <f ca="1">Sheet5!F74/(Sheet3!$K60+Sheet3!$L60*Sheet3!E$1)</f>
        <v>5.0604320987654328</v>
      </c>
      <c r="X74">
        <f ca="1">Sheet5!G74/(Sheet3!$K60+Sheet3!$L60*Sheet3!F$1)</f>
        <v>5.1904301075268817</v>
      </c>
      <c r="Y74">
        <f ca="1">Sheet5!H74/(Sheet3!$K60+Sheet3!$L60*Sheet3!G$1)</f>
        <v>5.2907142857142864</v>
      </c>
      <c r="AA74" t="str">
        <f t="shared" si="2"/>
        <v>Mortal Strike</v>
      </c>
      <c r="AB74">
        <f ca="1">(Sheet3!$K60+Sheet3!$L60*Sheet3!B$1) / VLOOKUP(Sheet3!$J60,Sheet2!$A$2:$N$39,14,FALSE)</f>
        <v>25.210084033613448</v>
      </c>
      <c r="AC74">
        <f ca="1">(Sheet3!$K60+Sheet3!$L60*Sheet3!C$1) / VLOOKUP(Sheet3!$J60,Sheet2!$A$2:$N$39,14,FALSE)</f>
        <v>31.932773109243698</v>
      </c>
      <c r="AD74">
        <f ca="1">(Sheet3!$K60+Sheet3!$L60*Sheet3!D$1) / VLOOKUP(Sheet3!$J60,Sheet2!$A$2:$N$39,14,FALSE)</f>
        <v>38.655462184873954</v>
      </c>
      <c r="AE74">
        <f ca="1">(Sheet3!$K60+Sheet3!$L60*Sheet3!E$1) / VLOOKUP(Sheet3!$J60,Sheet2!$A$2:$N$39,14,FALSE)</f>
        <v>45.378151260504204</v>
      </c>
      <c r="AF74">
        <f ca="1">(Sheet3!$K60+Sheet3!$L60*Sheet3!F$1) / VLOOKUP(Sheet3!$J60,Sheet2!$A$2:$N$39,14,FALSE)</f>
        <v>52.100840336134453</v>
      </c>
      <c r="AG74">
        <f ca="1">(Sheet3!$K60+Sheet3!$L60*Sheet3!G$1) / VLOOKUP(Sheet3!$J60,Sheet2!$A$2:$N$39,14,FALSE)</f>
        <v>58.82352941176471</v>
      </c>
      <c r="AI74" t="str">
        <f t="shared" si="3"/>
        <v>Mortal Strike</v>
      </c>
      <c r="AJ74">
        <f ca="1">C74/VLOOKUP(Sheet3!$J60,Sheet2!$A$2:$N$39,13,FALSE)</f>
        <v>6.4733727810650898E-2</v>
      </c>
      <c r="AK74">
        <f ca="1">D74/VLOOKUP(Sheet3!$J60,Sheet2!$A$2:$N$39,13,FALSE)</f>
        <v>8.9354184277261189E-2</v>
      </c>
      <c r="AL74">
        <f ca="1">E74/VLOOKUP(Sheet3!$J60,Sheet2!$A$2:$N$39,13,FALSE)</f>
        <v>0.11397464074387152</v>
      </c>
      <c r="AM74">
        <f ca="1">F74/VLOOKUP(Sheet3!$J60,Sheet2!$A$2:$N$39,13,FALSE)</f>
        <v>0.13859509721048183</v>
      </c>
      <c r="AN74">
        <f ca="1">G74/VLOOKUP(Sheet3!$J60,Sheet2!$A$2:$N$39,13,FALSE)</f>
        <v>0.16321555367709215</v>
      </c>
      <c r="AO74">
        <f ca="1">H74/VLOOKUP(Sheet3!$J60,Sheet2!$A$2:$N$39,13,FALSE)</f>
        <v>0.18783601014370249</v>
      </c>
    </row>
    <row r="75" spans="1:41">
      <c r="A75" t="str">
        <f>Sheet3!A61</f>
        <v>Shatter</v>
      </c>
      <c r="B75" t="str">
        <f>Sheet3!J61</f>
        <v>Glacial Tyrant</v>
      </c>
      <c r="C75">
        <f ca="1">Sheet3!C61</f>
        <v>152.95999999999998</v>
      </c>
      <c r="D75">
        <f ca="1">Sheet3!D61</f>
        <v>192.14</v>
      </c>
      <c r="E75">
        <f ca="1">Sheet3!E61</f>
        <v>231.32</v>
      </c>
      <c r="F75">
        <f ca="1">Sheet3!F61</f>
        <v>270.5</v>
      </c>
      <c r="G75">
        <f ca="1">Sheet3!G61</f>
        <v>309.67999999999995</v>
      </c>
      <c r="H75">
        <f ca="1">Sheet3!H61</f>
        <v>348.86</v>
      </c>
      <c r="K75" t="str">
        <f t="shared" si="0"/>
        <v>Shatter</v>
      </c>
      <c r="L75">
        <f ca="1">Sheet5!C75/(Sheet3!$M61+Sheet3!$N61*Sheet3!B$1)</f>
        <v>25.493333333333329</v>
      </c>
      <c r="M75">
        <f ca="1">Sheet5!D75/(Sheet3!$M61+Sheet3!$N61*Sheet3!C$1)</f>
        <v>32.023333333333333</v>
      </c>
      <c r="N75">
        <f ca="1">Sheet5!E75/(Sheet3!$M61+Sheet3!$N61*Sheet3!D$1)</f>
        <v>38.553333333333335</v>
      </c>
      <c r="O75">
        <f ca="1">Sheet5!F75/(Sheet3!$M61+Sheet3!$N61*Sheet3!E$1)</f>
        <v>45.083333333333336</v>
      </c>
      <c r="P75">
        <f ca="1">Sheet5!G75/(Sheet3!$M61+Sheet3!$N61*Sheet3!F$1)</f>
        <v>51.613333333333323</v>
      </c>
      <c r="Q75">
        <f ca="1">Sheet5!H75/(Sheet3!$M61+Sheet3!$N61*Sheet3!G$1)</f>
        <v>58.143333333333338</v>
      </c>
      <c r="S75" t="str">
        <f t="shared" si="9"/>
        <v>Shatter</v>
      </c>
      <c r="T75">
        <f ca="1">Sheet5!C75/(Sheet3!$K61+Sheet3!$L61*Sheet3!B$1)</f>
        <v>4.3702857142857141</v>
      </c>
      <c r="U75">
        <f ca="1">Sheet5!D75/(Sheet3!$K61+Sheet3!$L61*Sheet3!C$1)</f>
        <v>4.6863414634146334</v>
      </c>
      <c r="V75">
        <f ca="1">Sheet5!E75/(Sheet3!$K61+Sheet3!$L61*Sheet3!D$1)</f>
        <v>4.9217021276595743</v>
      </c>
      <c r="W75">
        <f ca="1">Sheet5!F75/(Sheet3!$K61+Sheet3!$L61*Sheet3!E$1)</f>
        <v>5.1037735849056602</v>
      </c>
      <c r="X75">
        <f ca="1">Sheet5!G75/(Sheet3!$K61+Sheet3!$L61*Sheet3!F$1)</f>
        <v>5.2488135593220333</v>
      </c>
      <c r="Y75">
        <f ca="1">Sheet5!H75/(Sheet3!$K61+Sheet3!$L61*Sheet3!G$1)</f>
        <v>5.3670769230769233</v>
      </c>
      <c r="AA75" t="str">
        <f t="shared" si="2"/>
        <v>Shatter</v>
      </c>
      <c r="AB75">
        <f ca="1">(Sheet3!$K61+Sheet3!$L61*Sheet3!B$1) / VLOOKUP(Sheet3!$J61,Sheet2!$A$2:$N$39,14,FALSE)</f>
        <v>4.7784831729128268</v>
      </c>
      <c r="AC75">
        <f ca="1">(Sheet3!$K61+Sheet3!$L61*Sheet3!C$1) / VLOOKUP(Sheet3!$J61,Sheet2!$A$2:$N$39,14,FALSE)</f>
        <v>5.5976517168407396</v>
      </c>
      <c r="AD75">
        <f ca="1">(Sheet3!$K61+Sheet3!$L61*Sheet3!D$1) / VLOOKUP(Sheet3!$J61,Sheet2!$A$2:$N$39,14,FALSE)</f>
        <v>6.4168202607686524</v>
      </c>
      <c r="AE75">
        <f ca="1">(Sheet3!$K61+Sheet3!$L61*Sheet3!E$1) / VLOOKUP(Sheet3!$J61,Sheet2!$A$2:$N$39,14,FALSE)</f>
        <v>7.2359888046965661</v>
      </c>
      <c r="AF75">
        <f ca="1">(Sheet3!$K61+Sheet3!$L61*Sheet3!F$1) / VLOOKUP(Sheet3!$J61,Sheet2!$A$2:$N$39,14,FALSE)</f>
        <v>8.0551573486244799</v>
      </c>
      <c r="AG75">
        <f ca="1">(Sheet3!$K61+Sheet3!$L61*Sheet3!G$1) / VLOOKUP(Sheet3!$J61,Sheet2!$A$2:$N$39,14,FALSE)</f>
        <v>8.8743258925523918</v>
      </c>
      <c r="AI75" t="str">
        <f t="shared" si="3"/>
        <v>Shatter</v>
      </c>
      <c r="AJ75">
        <f ca="1">C75/VLOOKUP(Sheet3!$J61,Sheet2!$A$2:$N$39,13,FALSE)</f>
        <v>6.8963029756537411E-2</v>
      </c>
      <c r="AK75">
        <f ca="1">D75/VLOOKUP(Sheet3!$J61,Sheet2!$A$2:$N$39,13,FALSE)</f>
        <v>8.6627592425608649E-2</v>
      </c>
      <c r="AL75">
        <f ca="1">E75/VLOOKUP(Sheet3!$J61,Sheet2!$A$2:$N$39,13,FALSE)</f>
        <v>0.10429215509467989</v>
      </c>
      <c r="AM75">
        <f ca="1">F75/VLOOKUP(Sheet3!$J61,Sheet2!$A$2:$N$39,13,FALSE)</f>
        <v>0.12195671776375112</v>
      </c>
      <c r="AN75">
        <f ca="1">G75/VLOOKUP(Sheet3!$J61,Sheet2!$A$2:$N$39,13,FALSE)</f>
        <v>0.13962128043282235</v>
      </c>
      <c r="AO75">
        <f ca="1">H75/VLOOKUP(Sheet3!$J61,Sheet2!$A$2:$N$39,13,FALSE)</f>
        <v>0.15728584310189361</v>
      </c>
    </row>
    <row r="76" spans="1:41">
      <c r="A76" t="str">
        <f>Sheet3!A62</f>
        <v>Dominant Blow (Str)</v>
      </c>
      <c r="B76" t="str">
        <f>Sheet3!J62</f>
        <v>Crimson Squall</v>
      </c>
      <c r="C76">
        <f ca="1">Sheet3!C62</f>
        <v>136.55000000000001</v>
      </c>
      <c r="D76">
        <f ca="1">Sheet3!D62</f>
        <v>181.86</v>
      </c>
      <c r="E76">
        <f ca="1">Sheet3!E62</f>
        <v>227.17</v>
      </c>
      <c r="F76">
        <f ca="1">Sheet3!F62</f>
        <v>272.48</v>
      </c>
      <c r="G76">
        <f ca="1">Sheet3!G62</f>
        <v>317.78999999999996</v>
      </c>
      <c r="H76">
        <f ca="1">Sheet3!H62</f>
        <v>363.1</v>
      </c>
      <c r="K76" t="str">
        <f t="shared" si="0"/>
        <v>Dominant Blow (Str)</v>
      </c>
      <c r="L76">
        <f ca="1">Sheet5!C76/(Sheet3!$M62+Sheet3!$N62*Sheet3!B$1)</f>
        <v>17.068750000000001</v>
      </c>
      <c r="M76">
        <f ca="1">Sheet5!D76/(Sheet3!$M62+Sheet3!$N62*Sheet3!C$1)</f>
        <v>22.732500000000002</v>
      </c>
      <c r="N76">
        <f ca="1">Sheet5!E76/(Sheet3!$M62+Sheet3!$N62*Sheet3!D$1)</f>
        <v>28.396249999999998</v>
      </c>
      <c r="O76">
        <f ca="1">Sheet5!F76/(Sheet3!$M62+Sheet3!$N62*Sheet3!E$1)</f>
        <v>34.06</v>
      </c>
      <c r="P76">
        <f ca="1">Sheet5!G76/(Sheet3!$M62+Sheet3!$N62*Sheet3!F$1)</f>
        <v>39.723749999999995</v>
      </c>
      <c r="Q76">
        <f ca="1">Sheet5!H76/(Sheet3!$M62+Sheet3!$N62*Sheet3!G$1)</f>
        <v>45.387500000000003</v>
      </c>
      <c r="S76" t="str">
        <f t="shared" si="9"/>
        <v>Dominant Blow (Str)</v>
      </c>
      <c r="T76">
        <f ca="1">Sheet5!C76/(Sheet3!$K62+Sheet3!$L62*Sheet3!B$1)</f>
        <v>1.5172222222222222</v>
      </c>
      <c r="U76">
        <f ca="1">Sheet5!D76/(Sheet3!$K62+Sheet3!$L62*Sheet3!C$1)</f>
        <v>1.6996261682242992</v>
      </c>
      <c r="V76">
        <f ca="1">Sheet5!E76/(Sheet3!$K62+Sheet3!$L62*Sheet3!D$1)</f>
        <v>1.8320161290322579</v>
      </c>
      <c r="W76">
        <f ca="1">Sheet5!F76/(Sheet3!$K62+Sheet3!$L62*Sheet3!E$1)</f>
        <v>1.9324822695035462</v>
      </c>
      <c r="X76">
        <f ca="1">Sheet5!G76/(Sheet3!$K62+Sheet3!$L62*Sheet3!F$1)</f>
        <v>2.0113291139240506</v>
      </c>
      <c r="Y76">
        <f ca="1">Sheet5!H76/(Sheet3!$K62+Sheet3!$L62*Sheet3!G$1)</f>
        <v>2.0748571428571432</v>
      </c>
      <c r="AA76" t="str">
        <f t="shared" si="2"/>
        <v>Dominant Blow (Str)</v>
      </c>
      <c r="AB76">
        <f ca="1">(Sheet3!$K62+Sheet3!$L62*Sheet3!B$1) / VLOOKUP(Sheet3!$J62,Sheet2!$A$2:$N$39,14,FALSE)</f>
        <v>40.622884224779959</v>
      </c>
      <c r="AC76">
        <f ca="1">(Sheet3!$K62+Sheet3!$L62*Sheet3!C$1) / VLOOKUP(Sheet3!$J62,Sheet2!$A$2:$N$39,14,FALSE)</f>
        <v>48.296095689460621</v>
      </c>
      <c r="AD76">
        <f ca="1">(Sheet3!$K62+Sheet3!$L62*Sheet3!D$1) / VLOOKUP(Sheet3!$J62,Sheet2!$A$2:$N$39,14,FALSE)</f>
        <v>55.969307154141276</v>
      </c>
      <c r="AE76">
        <f ca="1">(Sheet3!$K62+Sheet3!$L62*Sheet3!E$1) / VLOOKUP(Sheet3!$J62,Sheet2!$A$2:$N$39,14,FALSE)</f>
        <v>63.642518618821939</v>
      </c>
      <c r="AF76">
        <f ca="1">(Sheet3!$K62+Sheet3!$L62*Sheet3!F$1) / VLOOKUP(Sheet3!$J62,Sheet2!$A$2:$N$39,14,FALSE)</f>
        <v>71.315730083502601</v>
      </c>
      <c r="AG76">
        <f ca="1">(Sheet3!$K62+Sheet3!$L62*Sheet3!G$1) / VLOOKUP(Sheet3!$J62,Sheet2!$A$2:$N$39,14,FALSE)</f>
        <v>78.988941548183249</v>
      </c>
      <c r="AI76" t="str">
        <f t="shared" si="3"/>
        <v>Dominant Blow (Str)</v>
      </c>
      <c r="AJ76">
        <f ca="1">C76/VLOOKUP(Sheet3!$J62,Sheet2!$A$2:$N$39,13,FALSE)</f>
        <v>0.10319289627810316</v>
      </c>
      <c r="AK76">
        <f ca="1">D76/VLOOKUP(Sheet3!$J62,Sheet2!$A$2:$N$39,13,FALSE)</f>
        <v>0.13743434725108636</v>
      </c>
      <c r="AL76">
        <f ca="1">E76/VLOOKUP(Sheet3!$J62,Sheet2!$A$2:$N$39,13,FALSE)</f>
        <v>0.1716757982240695</v>
      </c>
      <c r="AM76">
        <f ca="1">F76/VLOOKUP(Sheet3!$J62,Sheet2!$A$2:$N$39,13,FALSE)</f>
        <v>0.20591724919705273</v>
      </c>
      <c r="AN76">
        <f ca="1">G76/VLOOKUP(Sheet3!$J62,Sheet2!$A$2:$N$39,13,FALSE)</f>
        <v>0.24015870017003588</v>
      </c>
      <c r="AO76">
        <f ca="1">H76/VLOOKUP(Sheet3!$J62,Sheet2!$A$2:$N$39,13,FALSE)</f>
        <v>0.27440015114301908</v>
      </c>
    </row>
    <row r="77" spans="1:41">
      <c r="A77" t="str">
        <f>Sheet3!A63</f>
        <v>Dominant Blow (Agi)</v>
      </c>
      <c r="B77" t="str">
        <f>Sheet3!J63</f>
        <v>Crimson Squall</v>
      </c>
      <c r="C77">
        <f ca="1">Sheet3!C63</f>
        <v>162.58500000000001</v>
      </c>
      <c r="D77">
        <f ca="1">Sheet3!D63</f>
        <v>203.13650000000001</v>
      </c>
      <c r="E77">
        <f ca="1">Sheet3!E63</f>
        <v>243.68800000000002</v>
      </c>
      <c r="F77">
        <f ca="1">Sheet3!F63</f>
        <v>284.23950000000002</v>
      </c>
      <c r="G77">
        <f ca="1">Sheet3!G63</f>
        <v>324.791</v>
      </c>
      <c r="H77">
        <f ca="1">Sheet3!H63</f>
        <v>365.34250000000003</v>
      </c>
      <c r="K77" t="str">
        <f t="shared" si="0"/>
        <v>Dominant Blow (Agi)</v>
      </c>
      <c r="L77">
        <f ca="1">Sheet5!C77/(Sheet3!$M63+Sheet3!$N63*Sheet3!B$1)</f>
        <v>20.323125000000001</v>
      </c>
      <c r="M77">
        <f ca="1">Sheet5!D77/(Sheet3!$M63+Sheet3!$N63*Sheet3!C$1)</f>
        <v>25.392062500000002</v>
      </c>
      <c r="N77">
        <f ca="1">Sheet5!E77/(Sheet3!$M63+Sheet3!$N63*Sheet3!D$1)</f>
        <v>30.461000000000002</v>
      </c>
      <c r="O77">
        <f ca="1">Sheet5!F77/(Sheet3!$M63+Sheet3!$N63*Sheet3!E$1)</f>
        <v>35.529937500000003</v>
      </c>
      <c r="P77">
        <f ca="1">Sheet5!G77/(Sheet3!$M63+Sheet3!$N63*Sheet3!F$1)</f>
        <v>40.598875</v>
      </c>
      <c r="Q77">
        <f ca="1">Sheet5!H77/(Sheet3!$M63+Sheet3!$N63*Sheet3!G$1)</f>
        <v>45.667812500000004</v>
      </c>
      <c r="S77" t="str">
        <f t="shared" si="9"/>
        <v>Dominant Blow (Agi)</v>
      </c>
      <c r="T77">
        <f ca="1">Sheet5!C77/(Sheet3!$K63+Sheet3!$L63*Sheet3!B$1)</f>
        <v>1.8065</v>
      </c>
      <c r="U77">
        <f ca="1">Sheet5!D77/(Sheet3!$K63+Sheet3!$L63*Sheet3!C$1)</f>
        <v>1.8984719626168225</v>
      </c>
      <c r="V77">
        <f ca="1">Sheet5!E77/(Sheet3!$K63+Sheet3!$L63*Sheet3!D$1)</f>
        <v>1.965225806451613</v>
      </c>
      <c r="W77">
        <f ca="1">Sheet5!F77/(Sheet3!$K63+Sheet3!$L63*Sheet3!E$1)</f>
        <v>2.0158829787234045</v>
      </c>
      <c r="X77">
        <f ca="1">Sheet5!G77/(Sheet3!$K63+Sheet3!$L63*Sheet3!F$1)</f>
        <v>2.0556392405063293</v>
      </c>
      <c r="Y77">
        <f ca="1">Sheet5!H77/(Sheet3!$K63+Sheet3!$L63*Sheet3!G$1)</f>
        <v>2.0876714285714288</v>
      </c>
      <c r="AA77" t="str">
        <f t="shared" si="2"/>
        <v>Dominant Blow (Agi)</v>
      </c>
      <c r="AB77">
        <f ca="1">(Sheet3!$K63+Sheet3!$L63*Sheet3!B$1) / VLOOKUP(Sheet3!$J63,Sheet2!$A$2:$N$39,14,FALSE)</f>
        <v>40.622884224779959</v>
      </c>
      <c r="AC77">
        <f ca="1">(Sheet3!$K63+Sheet3!$L63*Sheet3!C$1) / VLOOKUP(Sheet3!$J63,Sheet2!$A$2:$N$39,14,FALSE)</f>
        <v>48.296095689460621</v>
      </c>
      <c r="AD77">
        <f ca="1">(Sheet3!$K63+Sheet3!$L63*Sheet3!D$1) / VLOOKUP(Sheet3!$J63,Sheet2!$A$2:$N$39,14,FALSE)</f>
        <v>55.969307154141276</v>
      </c>
      <c r="AE77">
        <f ca="1">(Sheet3!$K63+Sheet3!$L63*Sheet3!E$1) / VLOOKUP(Sheet3!$J63,Sheet2!$A$2:$N$39,14,FALSE)</f>
        <v>63.642518618821939</v>
      </c>
      <c r="AF77">
        <f ca="1">(Sheet3!$K63+Sheet3!$L63*Sheet3!F$1) / VLOOKUP(Sheet3!$J63,Sheet2!$A$2:$N$39,14,FALSE)</f>
        <v>71.315730083502601</v>
      </c>
      <c r="AG77">
        <f ca="1">(Sheet3!$K63+Sheet3!$L63*Sheet3!G$1) / VLOOKUP(Sheet3!$J63,Sheet2!$A$2:$N$39,14,FALSE)</f>
        <v>78.988941548183249</v>
      </c>
      <c r="AI77" t="str">
        <f t="shared" si="3"/>
        <v>Dominant Blow (Agi)</v>
      </c>
      <c r="AJ77">
        <f ca="1">C77/VLOOKUP(Sheet3!$J63,Sheet2!$A$2:$N$39,13,FALSE)</f>
        <v>0.12286793878707727</v>
      </c>
      <c r="AK77">
        <f ca="1">D77/VLOOKUP(Sheet3!$J63,Sheet2!$A$2:$N$39,13,FALSE)</f>
        <v>0.15351331947855659</v>
      </c>
      <c r="AL77">
        <f ca="1">E77/VLOOKUP(Sheet3!$J63,Sheet2!$A$2:$N$39,13,FALSE)</f>
        <v>0.18415870017003591</v>
      </c>
      <c r="AM77">
        <f ca="1">F77/VLOOKUP(Sheet3!$J63,Sheet2!$A$2:$N$39,13,FALSE)</f>
        <v>0.21480408086151523</v>
      </c>
      <c r="AN77">
        <f ca="1">G77/VLOOKUP(Sheet3!$J63,Sheet2!$A$2:$N$39,13,FALSE)</f>
        <v>0.24544946155299452</v>
      </c>
      <c r="AO77">
        <f ca="1">H77/VLOOKUP(Sheet3!$J63,Sheet2!$A$2:$N$39,13,FALSE)</f>
        <v>0.27609484224447384</v>
      </c>
    </row>
    <row r="78" spans="1:41">
      <c r="A78" t="str">
        <f>Sheet3!A64</f>
        <v>Dominant Blow (Int)</v>
      </c>
      <c r="B78" t="str">
        <f>Sheet3!J64</f>
        <v>Crimson Squall</v>
      </c>
      <c r="C78">
        <f ca="1">Sheet3!C64</f>
        <v>118.58875</v>
      </c>
      <c r="D78">
        <f ca="1">Sheet3!D64</f>
        <v>161.9375</v>
      </c>
      <c r="E78">
        <f ca="1">Sheet3!E64</f>
        <v>205.28625</v>
      </c>
      <c r="F78">
        <f ca="1">Sheet3!F64</f>
        <v>248.63499999999999</v>
      </c>
      <c r="G78">
        <f ca="1">Sheet3!G64</f>
        <v>291.98374999999999</v>
      </c>
      <c r="H78">
        <f ca="1">Sheet3!H64</f>
        <v>335.33249999999998</v>
      </c>
      <c r="K78" t="str">
        <f t="shared" si="0"/>
        <v>Dominant Blow (Int)</v>
      </c>
      <c r="L78">
        <f ca="1">Sheet5!C78/(Sheet3!$M64+Sheet3!$N64*Sheet3!B$1)</f>
        <v>14.823593750000001</v>
      </c>
      <c r="M78">
        <f ca="1">Sheet5!D78/(Sheet3!$M64+Sheet3!$N64*Sheet3!C$1)</f>
        <v>20.2421875</v>
      </c>
      <c r="N78">
        <f ca="1">Sheet5!E78/(Sheet3!$M64+Sheet3!$N64*Sheet3!D$1)</f>
        <v>25.660781249999999</v>
      </c>
      <c r="O78">
        <f ca="1">Sheet5!F78/(Sheet3!$M64+Sheet3!$N64*Sheet3!E$1)</f>
        <v>31.079374999999999</v>
      </c>
      <c r="P78">
        <f ca="1">Sheet5!G78/(Sheet3!$M64+Sheet3!$N64*Sheet3!F$1)</f>
        <v>36.497968749999998</v>
      </c>
      <c r="Q78">
        <f ca="1">Sheet5!H78/(Sheet3!$M64+Sheet3!$N64*Sheet3!G$1)</f>
        <v>41.916562499999998</v>
      </c>
      <c r="S78" t="str">
        <f t="shared" si="9"/>
        <v>Dominant Blow (Int)</v>
      </c>
      <c r="T78">
        <f ca="1">Sheet5!C78/(Sheet3!$K64+Sheet3!$L64*Sheet3!B$1)</f>
        <v>1.3176527777777778</v>
      </c>
      <c r="U78">
        <f ca="1">Sheet5!D78/(Sheet3!$K64+Sheet3!$L64*Sheet3!C$1)</f>
        <v>1.5134345794392523</v>
      </c>
      <c r="V78">
        <f ca="1">Sheet5!E78/(Sheet3!$K64+Sheet3!$L64*Sheet3!D$1)</f>
        <v>1.6555342741935484</v>
      </c>
      <c r="W78">
        <f ca="1">Sheet5!F78/(Sheet3!$K64+Sheet3!$L64*Sheet3!E$1)</f>
        <v>1.7633687943262411</v>
      </c>
      <c r="X78">
        <f ca="1">Sheet5!G78/(Sheet3!$K64+Sheet3!$L64*Sheet3!F$1)</f>
        <v>1.847998417721519</v>
      </c>
      <c r="Y78">
        <f ca="1">Sheet5!H78/(Sheet3!$K64+Sheet3!$L64*Sheet3!G$1)</f>
        <v>1.9161857142857142</v>
      </c>
      <c r="AA78" t="str">
        <f t="shared" si="2"/>
        <v>Dominant Blow (Int)</v>
      </c>
      <c r="AB78">
        <f ca="1">(Sheet3!$K64+Sheet3!$L64*Sheet3!B$1) / VLOOKUP(Sheet3!$J64,Sheet2!$A$2:$N$39,14,FALSE)</f>
        <v>40.622884224779959</v>
      </c>
      <c r="AC78">
        <f ca="1">(Sheet3!$K64+Sheet3!$L64*Sheet3!C$1) / VLOOKUP(Sheet3!$J64,Sheet2!$A$2:$N$39,14,FALSE)</f>
        <v>48.296095689460621</v>
      </c>
      <c r="AD78">
        <f ca="1">(Sheet3!$K64+Sheet3!$L64*Sheet3!D$1) / VLOOKUP(Sheet3!$J64,Sheet2!$A$2:$N$39,14,FALSE)</f>
        <v>55.969307154141276</v>
      </c>
      <c r="AE78">
        <f ca="1">(Sheet3!$K64+Sheet3!$L64*Sheet3!E$1) / VLOOKUP(Sheet3!$J64,Sheet2!$A$2:$N$39,14,FALSE)</f>
        <v>63.642518618821939</v>
      </c>
      <c r="AF78">
        <f ca="1">(Sheet3!$K64+Sheet3!$L64*Sheet3!F$1) / VLOOKUP(Sheet3!$J64,Sheet2!$A$2:$N$39,14,FALSE)</f>
        <v>71.315730083502601</v>
      </c>
      <c r="AG78">
        <f ca="1">(Sheet3!$K64+Sheet3!$L64*Sheet3!G$1) / VLOOKUP(Sheet3!$J64,Sheet2!$A$2:$N$39,14,FALSE)</f>
        <v>78.988941548183249</v>
      </c>
      <c r="AI78" t="str">
        <f t="shared" si="3"/>
        <v>Dominant Blow (Int)</v>
      </c>
      <c r="AJ78">
        <f ca="1">C78/VLOOKUP(Sheet3!$J64,Sheet2!$A$2:$N$39,13,FALSE)</f>
        <v>8.961930852068771E-2</v>
      </c>
      <c r="AK78">
        <f ca="1">D78/VLOOKUP(Sheet3!$J64,Sheet2!$A$2:$N$39,13,FALSE)</f>
        <v>0.12237861326279992</v>
      </c>
      <c r="AL78">
        <f ca="1">E78/VLOOKUP(Sheet3!$J64,Sheet2!$A$2:$N$39,13,FALSE)</f>
        <v>0.15513791800491214</v>
      </c>
      <c r="AM78">
        <f ca="1">F78/VLOOKUP(Sheet3!$J64,Sheet2!$A$2:$N$39,13,FALSE)</f>
        <v>0.18789722274702436</v>
      </c>
      <c r="AN78">
        <f ca="1">G78/VLOOKUP(Sheet3!$J64,Sheet2!$A$2:$N$39,13,FALSE)</f>
        <v>0.22065652748913658</v>
      </c>
      <c r="AO78">
        <f ca="1">H78/VLOOKUP(Sheet3!$J64,Sheet2!$A$2:$N$39,13,FALSE)</f>
        <v>0.25341583223124881</v>
      </c>
    </row>
    <row r="79" spans="1:41">
      <c r="A79" t="str">
        <f>Sheet3!A65</f>
        <v>Attack of Opportunity</v>
      </c>
      <c r="B79" t="str">
        <f>Sheet3!J65</f>
        <v>Infiltrator</v>
      </c>
      <c r="C79">
        <f ca="1">Sheet3!C65</f>
        <v>567.22</v>
      </c>
      <c r="D79">
        <f ca="1">Sheet3!D65</f>
        <v>789.88</v>
      </c>
      <c r="E79">
        <f ca="1">Sheet3!E65</f>
        <v>1012.54</v>
      </c>
      <c r="F79">
        <f ca="1">Sheet3!F65</f>
        <v>1235.1999999999998</v>
      </c>
      <c r="G79">
        <f ca="1">Sheet3!G65</f>
        <v>1457.86</v>
      </c>
      <c r="H79">
        <f ca="1">Sheet3!H65</f>
        <v>1680.5200000000002</v>
      </c>
      <c r="K79" t="str">
        <f t="shared" ref="K79:K83" si="10">A79</f>
        <v>Attack of Opportunity</v>
      </c>
      <c r="L79">
        <f ca="1">Sheet5!C79/(Sheet3!$M65+Sheet3!$N65*Sheet3!B$1)</f>
        <v>51.56545454545455</v>
      </c>
      <c r="M79">
        <f ca="1">Sheet5!D79/(Sheet3!$M65+Sheet3!$N65*Sheet3!C$1)</f>
        <v>71.807272727272732</v>
      </c>
      <c r="N79">
        <f ca="1">Sheet5!E79/(Sheet3!$M65+Sheet3!$N65*Sheet3!D$1)</f>
        <v>92.049090909090907</v>
      </c>
      <c r="O79">
        <f ca="1">Sheet5!F79/(Sheet3!$M65+Sheet3!$N65*Sheet3!E$1)</f>
        <v>112.29090909090907</v>
      </c>
      <c r="P79">
        <f ca="1">Sheet5!G79/(Sheet3!$M65+Sheet3!$N65*Sheet3!F$1)</f>
        <v>132.53272727272727</v>
      </c>
      <c r="Q79">
        <f ca="1">Sheet5!H79/(Sheet3!$M65+Sheet3!$N65*Sheet3!G$1)</f>
        <v>152.77454545454546</v>
      </c>
      <c r="S79" t="str">
        <f t="shared" ref="S79:S83" si="11">A79</f>
        <v>Attack of Opportunity</v>
      </c>
      <c r="T79">
        <f ca="1">Sheet5!C79/(Sheet3!$K65+Sheet3!$L65*Sheet3!B$1)</f>
        <v>14.1805</v>
      </c>
      <c r="U79">
        <f ca="1">Sheet5!D79/(Sheet3!$K65+Sheet3!$L65*Sheet3!C$1)</f>
        <v>13.618620689655172</v>
      </c>
      <c r="V79">
        <f ca="1">Sheet5!E79/(Sheet3!$K65+Sheet3!$L65*Sheet3!D$1)</f>
        <v>13.322894736842105</v>
      </c>
      <c r="W79">
        <f ca="1">Sheet5!F79/(Sheet3!$K65+Sheet3!$L65*Sheet3!E$1)</f>
        <v>13.140425531914891</v>
      </c>
      <c r="X79">
        <f ca="1">Sheet5!G79/(Sheet3!$K65+Sheet3!$L65*Sheet3!F$1)</f>
        <v>13.016607142857142</v>
      </c>
      <c r="Y79">
        <f ca="1">Sheet5!H79/(Sheet3!$K65+Sheet3!$L65*Sheet3!G$1)</f>
        <v>12.927076923076925</v>
      </c>
      <c r="AA79" t="str">
        <f t="shared" ref="AA79:AA83" si="12">S79</f>
        <v>Attack of Opportunity</v>
      </c>
      <c r="AB79">
        <f ca="1">(Sheet3!$K65+Sheet3!$L65*Sheet3!B$1) / VLOOKUP(Sheet3!$J65,Sheet2!$A$2:$N$39,14,FALSE)</f>
        <v>19.061234214915416</v>
      </c>
      <c r="AC79">
        <f ca="1">(Sheet3!$K65+Sheet3!$L65*Sheet3!C$1) / VLOOKUP(Sheet3!$J65,Sheet2!$A$2:$N$39,14,FALSE)</f>
        <v>27.638789611627352</v>
      </c>
      <c r="AD79">
        <f ca="1">(Sheet3!$K65+Sheet3!$L65*Sheet3!D$1) / VLOOKUP(Sheet3!$J65,Sheet2!$A$2:$N$39,14,FALSE)</f>
        <v>36.216345008339289</v>
      </c>
      <c r="AE79">
        <f ca="1">(Sheet3!$K65+Sheet3!$L65*Sheet3!E$1) / VLOOKUP(Sheet3!$J65,Sheet2!$A$2:$N$39,14,FALSE)</f>
        <v>44.793900405051225</v>
      </c>
      <c r="AF79">
        <f ca="1">(Sheet3!$K65+Sheet3!$L65*Sheet3!F$1) / VLOOKUP(Sheet3!$J65,Sheet2!$A$2:$N$39,14,FALSE)</f>
        <v>53.371455801763162</v>
      </c>
      <c r="AG79">
        <f ca="1">(Sheet3!$K65+Sheet3!$L65*Sheet3!G$1) / VLOOKUP(Sheet3!$J65,Sheet2!$A$2:$N$39,14,FALSE)</f>
        <v>61.949011198475098</v>
      </c>
      <c r="AI79" t="str">
        <f t="shared" ref="AI79:AI83" si="13">A79</f>
        <v>Attack of Opportunity</v>
      </c>
      <c r="AJ79">
        <f ca="1">C79/VLOOKUP(Sheet3!$J65,Sheet2!$A$2:$N$39,13,FALSE)</f>
        <v>0.47347245409015026</v>
      </c>
      <c r="AK79">
        <f ca="1">D79/VLOOKUP(Sheet3!$J65,Sheet2!$A$2:$N$39,13,FALSE)</f>
        <v>0.65933222036727879</v>
      </c>
      <c r="AL79">
        <f ca="1">E79/VLOOKUP(Sheet3!$J65,Sheet2!$A$2:$N$39,13,FALSE)</f>
        <v>0.84519198664440731</v>
      </c>
      <c r="AM79">
        <f ca="1">F79/VLOOKUP(Sheet3!$J65,Sheet2!$A$2:$N$39,13,FALSE)</f>
        <v>1.0310517529215357</v>
      </c>
      <c r="AN79">
        <f ca="1">G79/VLOOKUP(Sheet3!$J65,Sheet2!$A$2:$N$39,13,FALSE)</f>
        <v>1.2169115191986644</v>
      </c>
      <c r="AO79">
        <f ca="1">H79/VLOOKUP(Sheet3!$J65,Sheet2!$A$2:$N$39,13,FALSE)</f>
        <v>1.4027712854757932</v>
      </c>
    </row>
    <row r="80" spans="1:41">
      <c r="A80" t="str">
        <f>Sheet3!A66</f>
        <v>Necrotic Shot</v>
      </c>
      <c r="B80" t="str">
        <f>Sheet3!J66</f>
        <v>Arcane Mistress</v>
      </c>
      <c r="C80">
        <f ca="1">Sheet3!C66</f>
        <v>44.344999999999999</v>
      </c>
      <c r="D80">
        <f ca="1">Sheet3!D66</f>
        <v>75.402500000000003</v>
      </c>
      <c r="E80">
        <f ca="1">Sheet3!E66</f>
        <v>106.46000000000001</v>
      </c>
      <c r="F80">
        <f ca="1">Sheet3!F66</f>
        <v>137.51750000000001</v>
      </c>
      <c r="G80">
        <f ca="1">Sheet3!G66</f>
        <v>168.57499999999999</v>
      </c>
      <c r="H80">
        <f ca="1">Sheet3!H66</f>
        <v>199.63249999999999</v>
      </c>
      <c r="K80" t="str">
        <f t="shared" si="10"/>
        <v>Necrotic Shot</v>
      </c>
      <c r="L80">
        <f ca="1">Sheet5!C80/(Sheet3!$M66+Sheet3!$N66*Sheet3!B$1)</f>
        <v>5.5431249999999999</v>
      </c>
      <c r="M80">
        <f ca="1">Sheet5!D80/(Sheet3!$M66+Sheet3!$N66*Sheet3!C$1)</f>
        <v>9.4253125000000004</v>
      </c>
      <c r="N80">
        <f ca="1">Sheet5!E80/(Sheet3!$M66+Sheet3!$N66*Sheet3!D$1)</f>
        <v>13.307500000000001</v>
      </c>
      <c r="O80">
        <f ca="1">Sheet5!F80/(Sheet3!$M66+Sheet3!$N66*Sheet3!E$1)</f>
        <v>17.189687500000002</v>
      </c>
      <c r="P80">
        <f ca="1">Sheet5!G80/(Sheet3!$M66+Sheet3!$N66*Sheet3!F$1)</f>
        <v>21.071874999999999</v>
      </c>
      <c r="Q80">
        <f ca="1">Sheet5!H80/(Sheet3!$M66+Sheet3!$N66*Sheet3!G$1)</f>
        <v>24.954062499999999</v>
      </c>
      <c r="S80" t="str">
        <f t="shared" si="11"/>
        <v>Necrotic Shot</v>
      </c>
      <c r="T80">
        <f ca="1">Sheet5!C80/(Sheet3!$K66+Sheet3!$L66*Sheet3!B$1)</f>
        <v>2.2172499999999999</v>
      </c>
      <c r="U80">
        <f ca="1">Sheet5!D80/(Sheet3!$K66+Sheet3!$L66*Sheet3!C$1)</f>
        <v>3.2783695652173916</v>
      </c>
      <c r="V80">
        <f ca="1">Sheet5!E80/(Sheet3!$K66+Sheet3!$L66*Sheet3!D$1)</f>
        <v>4.094615384615385</v>
      </c>
      <c r="W80">
        <f ca="1">Sheet5!F80/(Sheet3!$K66+Sheet3!$L66*Sheet3!E$1)</f>
        <v>4.74198275862069</v>
      </c>
      <c r="X80">
        <f ca="1">Sheet5!G80/(Sheet3!$K66+Sheet3!$L66*Sheet3!F$1)</f>
        <v>5.2679687499999996</v>
      </c>
      <c r="Y80">
        <f ca="1">Sheet5!H80/(Sheet3!$K66+Sheet3!$L66*Sheet3!G$1)</f>
        <v>5.703785714285714</v>
      </c>
      <c r="AA80" t="str">
        <f t="shared" si="12"/>
        <v>Necrotic Shot</v>
      </c>
      <c r="AB80">
        <f ca="1">(Sheet3!$K66+Sheet3!$L66*Sheet3!B$1) / VLOOKUP(Sheet3!$J66,Sheet2!$A$2:$N$39,14,FALSE)</f>
        <v>6.6655557407098813</v>
      </c>
      <c r="AC80">
        <f ca="1">(Sheet3!$K66+Sheet3!$L66*Sheet3!C$1) / VLOOKUP(Sheet3!$J66,Sheet2!$A$2:$N$39,14,FALSE)</f>
        <v>7.6653891018163636</v>
      </c>
      <c r="AD80">
        <f ca="1">(Sheet3!$K66+Sheet3!$L66*Sheet3!D$1) / VLOOKUP(Sheet3!$J66,Sheet2!$A$2:$N$39,14,FALSE)</f>
        <v>8.6652224629228449</v>
      </c>
      <c r="AE80">
        <f ca="1">(Sheet3!$K66+Sheet3!$L66*Sheet3!E$1) / VLOOKUP(Sheet3!$J66,Sheet2!$A$2:$N$39,14,FALSE)</f>
        <v>9.6650558240293272</v>
      </c>
      <c r="AF80">
        <f ca="1">(Sheet3!$K66+Sheet3!$L66*Sheet3!F$1) / VLOOKUP(Sheet3!$J66,Sheet2!$A$2:$N$39,14,FALSE)</f>
        <v>10.664889185135809</v>
      </c>
      <c r="AG80">
        <f ca="1">(Sheet3!$K66+Sheet3!$L66*Sheet3!G$1) / VLOOKUP(Sheet3!$J66,Sheet2!$A$2:$N$39,14,FALSE)</f>
        <v>11.664722546242292</v>
      </c>
      <c r="AI80" t="str">
        <f t="shared" si="13"/>
        <v>Necrotic Shot</v>
      </c>
      <c r="AJ80">
        <f ca="1">C80/VLOOKUP(Sheet3!$J66,Sheet2!$A$2:$N$39,13,FALSE)</f>
        <v>3.192010077379881E-2</v>
      </c>
      <c r="AK80">
        <f ca="1">D80/VLOOKUP(Sheet3!$J66,Sheet2!$A$2:$N$39,13,FALSE)</f>
        <v>5.4275688321036533E-2</v>
      </c>
      <c r="AL80">
        <f ca="1">E80/VLOOKUP(Sheet3!$J66,Sheet2!$A$2:$N$39,13,FALSE)</f>
        <v>7.6631275868274257E-2</v>
      </c>
      <c r="AM80">
        <f ca="1">F80/VLOOKUP(Sheet3!$J66,Sheet2!$A$2:$N$39,13,FALSE)</f>
        <v>9.898686341551198E-2</v>
      </c>
      <c r="AN80">
        <f ca="1">G80/VLOOKUP(Sheet3!$J66,Sheet2!$A$2:$N$39,13,FALSE)</f>
        <v>0.12134245096274968</v>
      </c>
      <c r="AO80">
        <f ca="1">H80/VLOOKUP(Sheet3!$J66,Sheet2!$A$2:$N$39,13,FALSE)</f>
        <v>0.14369803850998739</v>
      </c>
    </row>
    <row r="81" spans="1:41">
      <c r="A81" t="str">
        <f>Sheet3!A67</f>
        <v>Infernal Binding</v>
      </c>
      <c r="B81" t="str">
        <f>Sheet3!J67</f>
        <v>Arcane Mistress</v>
      </c>
      <c r="C81">
        <f ca="1">Sheet3!C67</f>
        <v>86.182020000000009</v>
      </c>
      <c r="D81">
        <f ca="1">Sheet3!D67</f>
        <v>152.32404000000002</v>
      </c>
      <c r="E81">
        <f ca="1">Sheet3!E67</f>
        <v>218.46606</v>
      </c>
      <c r="F81">
        <f ca="1">Sheet3!F67</f>
        <v>284.60808000000003</v>
      </c>
      <c r="G81">
        <f ca="1">Sheet3!G67</f>
        <v>350.75010000000003</v>
      </c>
      <c r="H81">
        <f ca="1">Sheet3!H67</f>
        <v>416.89212000000003</v>
      </c>
      <c r="K81" t="str">
        <f t="shared" si="10"/>
        <v>Infernal Binding</v>
      </c>
      <c r="L81">
        <f ca="1">Sheet5!C81/(Sheet3!$M67+Sheet3!$N67*Sheet3!B$1)</f>
        <v>5.7454680000000007</v>
      </c>
      <c r="M81">
        <f ca="1">Sheet5!D81/(Sheet3!$M67+Sheet3!$N67*Sheet3!C$1)</f>
        <v>10.154936000000001</v>
      </c>
      <c r="N81">
        <f ca="1">Sheet5!E81/(Sheet3!$M67+Sheet3!$N67*Sheet3!D$1)</f>
        <v>14.564404</v>
      </c>
      <c r="O81">
        <f ca="1">Sheet5!F81/(Sheet3!$M67+Sheet3!$N67*Sheet3!E$1)</f>
        <v>18.973872000000004</v>
      </c>
      <c r="P81">
        <f ca="1">Sheet5!G81/(Sheet3!$M67+Sheet3!$N67*Sheet3!F$1)</f>
        <v>23.38334</v>
      </c>
      <c r="Q81">
        <f ca="1">Sheet5!H81/(Sheet3!$M67+Sheet3!$N67*Sheet3!G$1)</f>
        <v>27.792808000000001</v>
      </c>
      <c r="S81" t="str">
        <f t="shared" si="11"/>
        <v>Infernal Binding</v>
      </c>
      <c r="T81">
        <f ca="1">Sheet5!C81/(Sheet3!$K67+Sheet3!$L67*Sheet3!B$1)</f>
        <v>1.2311717142857144</v>
      </c>
      <c r="U81">
        <f ca="1">Sheet5!D81/(Sheet3!$K67+Sheet3!$L67*Sheet3!C$1)</f>
        <v>1.5232404000000002</v>
      </c>
      <c r="V81">
        <f ca="1">Sheet5!E81/(Sheet3!$K67+Sheet3!$L67*Sheet3!D$1)</f>
        <v>1.6805081538461539</v>
      </c>
      <c r="W81">
        <f ca="1">Sheet5!F81/(Sheet3!$K67+Sheet3!$L67*Sheet3!E$1)</f>
        <v>1.7788005000000002</v>
      </c>
      <c r="X81">
        <f ca="1">Sheet5!G81/(Sheet3!$K67+Sheet3!$L67*Sheet3!F$1)</f>
        <v>1.846053157894737</v>
      </c>
      <c r="Y81">
        <f ca="1">Sheet5!H81/(Sheet3!$K67+Sheet3!$L67*Sheet3!G$1)</f>
        <v>1.8949641818181819</v>
      </c>
      <c r="AA81" t="str">
        <f t="shared" si="12"/>
        <v>Infernal Binding</v>
      </c>
      <c r="AB81">
        <f ca="1">(Sheet3!$K67+Sheet3!$L67*Sheet3!B$1) / VLOOKUP(Sheet3!$J67,Sheet2!$A$2:$N$39,14,FALSE)</f>
        <v>23.329445092484583</v>
      </c>
      <c r="AC81">
        <f ca="1">(Sheet3!$K67+Sheet3!$L67*Sheet3!C$1) / VLOOKUP(Sheet3!$J67,Sheet2!$A$2:$N$39,14,FALSE)</f>
        <v>33.327778703549406</v>
      </c>
      <c r="AD81">
        <f ca="1">(Sheet3!$K67+Sheet3!$L67*Sheet3!D$1) / VLOOKUP(Sheet3!$J67,Sheet2!$A$2:$N$39,14,FALSE)</f>
        <v>43.326112314614228</v>
      </c>
      <c r="AE81">
        <f ca="1">(Sheet3!$K67+Sheet3!$L67*Sheet3!E$1) / VLOOKUP(Sheet3!$J67,Sheet2!$A$2:$N$39,14,FALSE)</f>
        <v>53.324445925679051</v>
      </c>
      <c r="AF81">
        <f ca="1">(Sheet3!$K67+Sheet3!$L67*Sheet3!F$1) / VLOOKUP(Sheet3!$J67,Sheet2!$A$2:$N$39,14,FALSE)</f>
        <v>63.322779536743873</v>
      </c>
      <c r="AG81">
        <f ca="1">(Sheet3!$K67+Sheet3!$L67*Sheet3!G$1) / VLOOKUP(Sheet3!$J67,Sheet2!$A$2:$N$39,14,FALSE)</f>
        <v>73.321113147808688</v>
      </c>
      <c r="AI81" t="str">
        <f t="shared" si="13"/>
        <v>Infernal Binding</v>
      </c>
      <c r="AJ81">
        <f ca="1">C81/VLOOKUP(Sheet3!$J67,Sheet2!$A$2:$N$39,13,FALSE)</f>
        <v>6.2034925319416956E-2</v>
      </c>
      <c r="AK81">
        <f ca="1">D81/VLOOKUP(Sheet3!$J67,Sheet2!$A$2:$N$39,13,FALSE)</f>
        <v>0.10964480115170058</v>
      </c>
      <c r="AL81">
        <f ca="1">E81/VLOOKUP(Sheet3!$J67,Sheet2!$A$2:$N$39,13,FALSE)</f>
        <v>0.15725467698398415</v>
      </c>
      <c r="AM81">
        <f ca="1">F81/VLOOKUP(Sheet3!$J67,Sheet2!$A$2:$N$39,13,FALSE)</f>
        <v>0.20486455281626778</v>
      </c>
      <c r="AN81">
        <f ca="1">G81/VLOOKUP(Sheet3!$J67,Sheet2!$A$2:$N$39,13,FALSE)</f>
        <v>0.25247442864855141</v>
      </c>
      <c r="AO81">
        <f ca="1">H81/VLOOKUP(Sheet3!$J67,Sheet2!$A$2:$N$39,13,FALSE)</f>
        <v>0.30008430448083501</v>
      </c>
    </row>
    <row r="82" spans="1:41">
      <c r="A82" t="str">
        <f>Sheet3!A68</f>
        <v>Swoop</v>
      </c>
      <c r="B82" t="str">
        <f>Sheet3!J68</f>
        <v>Grim Hag</v>
      </c>
      <c r="C82">
        <f ca="1">Sheet3!C68</f>
        <v>413.79999999999995</v>
      </c>
      <c r="D82">
        <f ca="1">Sheet3!D68</f>
        <v>471.2</v>
      </c>
      <c r="E82">
        <f ca="1">Sheet3!E68</f>
        <v>528.6</v>
      </c>
      <c r="F82">
        <f ca="1">Sheet3!F68</f>
        <v>586</v>
      </c>
      <c r="G82">
        <f ca="1">Sheet3!G68</f>
        <v>643.40000000000009</v>
      </c>
      <c r="H82">
        <f ca="1">Sheet3!H68</f>
        <v>700.8</v>
      </c>
      <c r="K82" t="str">
        <f t="shared" si="10"/>
        <v>Swoop</v>
      </c>
      <c r="L82">
        <f ca="1">Sheet5!C82/(Sheet3!$M68+Sheet3!$N68*Sheet3!B$1)</f>
        <v>13.793333333333331</v>
      </c>
      <c r="M82">
        <f ca="1">Sheet5!D82/(Sheet3!$M68+Sheet3!$N68*Sheet3!C$1)</f>
        <v>15.706666666666667</v>
      </c>
      <c r="N82">
        <f ca="1">Sheet5!E82/(Sheet3!$M68+Sheet3!$N68*Sheet3!D$1)</f>
        <v>17.62</v>
      </c>
      <c r="O82">
        <f ca="1">Sheet5!F82/(Sheet3!$M68+Sheet3!$N68*Sheet3!E$1)</f>
        <v>19.533333333333335</v>
      </c>
      <c r="P82">
        <f ca="1">Sheet5!G82/(Sheet3!$M68+Sheet3!$N68*Sheet3!F$1)</f>
        <v>21.446666666666669</v>
      </c>
      <c r="Q82">
        <f ca="1">Sheet5!H82/(Sheet3!$M68+Sheet3!$N68*Sheet3!G$1)</f>
        <v>23.36</v>
      </c>
      <c r="S82" t="str">
        <f t="shared" si="11"/>
        <v>Swoop</v>
      </c>
      <c r="T82">
        <f ca="1">Sheet5!C82/(Sheet3!$K68+Sheet3!$L68*Sheet3!B$1)</f>
        <v>6.8966666666666656</v>
      </c>
      <c r="U82">
        <f ca="1">Sheet5!D82/(Sheet3!$K68+Sheet3!$L68*Sheet3!C$1)</f>
        <v>7.0328358208955226</v>
      </c>
      <c r="V82">
        <f ca="1">Sheet5!E82/(Sheet3!$K68+Sheet3!$L68*Sheet3!D$1)</f>
        <v>7.1432432432432433</v>
      </c>
      <c r="W82">
        <f ca="1">Sheet5!F82/(Sheet3!$K68+Sheet3!$L68*Sheet3!E$1)</f>
        <v>7.2345679012345681</v>
      </c>
      <c r="X82">
        <f ca="1">Sheet5!G82/(Sheet3!$K68+Sheet3!$L68*Sheet3!F$1)</f>
        <v>7.3113636363636374</v>
      </c>
      <c r="Y82">
        <f ca="1">Sheet5!H82/(Sheet3!$K68+Sheet3!$L68*Sheet3!G$1)</f>
        <v>7.3768421052631572</v>
      </c>
      <c r="AA82" t="str">
        <f t="shared" si="12"/>
        <v>Swoop</v>
      </c>
      <c r="AB82">
        <f ca="1">(Sheet3!$K68+Sheet3!$L68*Sheet3!B$1) / VLOOKUP(Sheet3!$J68,Sheet2!$A$2:$N$39,14,FALSE)</f>
        <v>27.63703362505758</v>
      </c>
      <c r="AC82">
        <f ca="1">(Sheet3!$K68+Sheet3!$L68*Sheet3!C$1) / VLOOKUP(Sheet3!$J68,Sheet2!$A$2:$N$39,14,FALSE)</f>
        <v>30.86135421464763</v>
      </c>
      <c r="AD82">
        <f ca="1">(Sheet3!$K68+Sheet3!$L68*Sheet3!D$1) / VLOOKUP(Sheet3!$J68,Sheet2!$A$2:$N$39,14,FALSE)</f>
        <v>34.085674804237684</v>
      </c>
      <c r="AE82">
        <f ca="1">(Sheet3!$K68+Sheet3!$L68*Sheet3!E$1) / VLOOKUP(Sheet3!$J68,Sheet2!$A$2:$N$39,14,FALSE)</f>
        <v>37.309995393827734</v>
      </c>
      <c r="AF82">
        <f ca="1">(Sheet3!$K68+Sheet3!$L68*Sheet3!F$1) / VLOOKUP(Sheet3!$J68,Sheet2!$A$2:$N$39,14,FALSE)</f>
        <v>40.534315983417784</v>
      </c>
      <c r="AG82">
        <f ca="1">(Sheet3!$K68+Sheet3!$L68*Sheet3!G$1) / VLOOKUP(Sheet3!$J68,Sheet2!$A$2:$N$39,14,FALSE)</f>
        <v>43.758636573007834</v>
      </c>
      <c r="AI82" t="str">
        <f t="shared" si="13"/>
        <v>Swoop</v>
      </c>
      <c r="AJ82">
        <f ca="1">C82/VLOOKUP(Sheet3!$J68,Sheet2!$A$2:$N$39,13,FALSE)</f>
        <v>0.44554508748317628</v>
      </c>
      <c r="AK82">
        <f ca="1">D82/VLOOKUP(Sheet3!$J68,Sheet2!$A$2:$N$39,13,FALSE)</f>
        <v>0.50734858681022876</v>
      </c>
      <c r="AL82">
        <f ca="1">E82/VLOOKUP(Sheet3!$J68,Sheet2!$A$2:$N$39,13,FALSE)</f>
        <v>0.5691520861372813</v>
      </c>
      <c r="AM82">
        <f ca="1">F82/VLOOKUP(Sheet3!$J68,Sheet2!$A$2:$N$39,13,FALSE)</f>
        <v>0.63095558546433383</v>
      </c>
      <c r="AN82">
        <f ca="1">G82/VLOOKUP(Sheet3!$J68,Sheet2!$A$2:$N$39,13,FALSE)</f>
        <v>0.69275908479138637</v>
      </c>
      <c r="AO82">
        <f ca="1">H82/VLOOKUP(Sheet3!$J68,Sheet2!$A$2:$N$39,13,FALSE)</f>
        <v>0.75456258411843868</v>
      </c>
    </row>
    <row r="83" spans="1:41">
      <c r="A83" t="str">
        <f>Sheet3!A69</f>
        <v>Entangling Seed</v>
      </c>
      <c r="B83" t="str">
        <f>Sheet3!J69</f>
        <v>Putrid Eidolon</v>
      </c>
      <c r="C83">
        <f ca="1">Sheet3!C69</f>
        <v>112.9</v>
      </c>
      <c r="D83">
        <f ca="1">Sheet3!D69</f>
        <v>153.82</v>
      </c>
      <c r="E83">
        <f ca="1">Sheet3!E69</f>
        <v>194.74</v>
      </c>
      <c r="F83">
        <f ca="1">Sheet3!F69</f>
        <v>235.66</v>
      </c>
      <c r="G83">
        <f ca="1">Sheet3!G69</f>
        <v>276.58000000000004</v>
      </c>
      <c r="H83">
        <f ca="1">Sheet3!H69</f>
        <v>317.5</v>
      </c>
      <c r="K83" t="str">
        <f t="shared" si="10"/>
        <v>Entangling Seed</v>
      </c>
      <c r="L83">
        <f ca="1">Sheet5!C83/(Sheet3!$M69+Sheet3!$N69*Sheet3!B$1)</f>
        <v>5.1318181818181818</v>
      </c>
      <c r="M83">
        <f ca="1">Sheet5!D83/(Sheet3!$M69+Sheet3!$N69*Sheet3!C$1)</f>
        <v>6.9918181818181813</v>
      </c>
      <c r="N83">
        <f ca="1">Sheet5!E83/(Sheet3!$M69+Sheet3!$N69*Sheet3!D$1)</f>
        <v>8.8518181818181816</v>
      </c>
      <c r="O83">
        <f ca="1">Sheet5!F83/(Sheet3!$M69+Sheet3!$N69*Sheet3!E$1)</f>
        <v>10.711818181818181</v>
      </c>
      <c r="P83">
        <f ca="1">Sheet5!G83/(Sheet3!$M69+Sheet3!$N69*Sheet3!F$1)</f>
        <v>12.571818181818184</v>
      </c>
      <c r="Q83">
        <f ca="1">Sheet5!H83/(Sheet3!$M69+Sheet3!$N69*Sheet3!G$1)</f>
        <v>14.431818181818182</v>
      </c>
      <c r="S83" t="str">
        <f t="shared" si="11"/>
        <v>Entangling Seed</v>
      </c>
      <c r="T83">
        <f ca="1">Sheet5!C83/(Sheet3!$K69+Sheet3!$L69*Sheet3!B$1)</f>
        <v>1.8816666666666668</v>
      </c>
      <c r="U83">
        <f ca="1">Sheet5!D83/(Sheet3!$K69+Sheet3!$L69*Sheet3!C$1)</f>
        <v>2.0239473684210525</v>
      </c>
      <c r="V83">
        <f ca="1">Sheet5!E83/(Sheet3!$K69+Sheet3!$L69*Sheet3!D$1)</f>
        <v>2.1167391304347829</v>
      </c>
      <c r="W83">
        <f ca="1">Sheet5!F83/(Sheet3!$K69+Sheet3!$L69*Sheet3!E$1)</f>
        <v>2.1820370370370372</v>
      </c>
      <c r="X83">
        <f ca="1">Sheet5!G83/(Sheet3!$K69+Sheet3!$L69*Sheet3!F$1)</f>
        <v>2.2304838709677424</v>
      </c>
      <c r="Y83">
        <f ca="1">Sheet5!H83/(Sheet3!$K69+Sheet3!$L69*Sheet3!G$1)</f>
        <v>2.2678571428571428</v>
      </c>
      <c r="AA83" t="str">
        <f t="shared" si="12"/>
        <v>Entangling Seed</v>
      </c>
      <c r="AB83">
        <f ca="1">(Sheet3!$K69+Sheet3!$L69*Sheet3!B$1) / VLOOKUP(Sheet3!$J69,Sheet2!$A$2:$N$39,14,FALSE)</f>
        <v>21.276595744680851</v>
      </c>
      <c r="AC83">
        <f ca="1">(Sheet3!$K69+Sheet3!$L69*Sheet3!C$1) / VLOOKUP(Sheet3!$J69,Sheet2!$A$2:$N$39,14,FALSE)</f>
        <v>26.950354609929075</v>
      </c>
      <c r="AD83">
        <f ca="1">(Sheet3!$K69+Sheet3!$L69*Sheet3!D$1) / VLOOKUP(Sheet3!$J69,Sheet2!$A$2:$N$39,14,FALSE)</f>
        <v>32.624113475177303</v>
      </c>
      <c r="AE83">
        <f ca="1">(Sheet3!$K69+Sheet3!$L69*Sheet3!E$1) / VLOOKUP(Sheet3!$J69,Sheet2!$A$2:$N$39,14,FALSE)</f>
        <v>38.297872340425528</v>
      </c>
      <c r="AF83">
        <f ca="1">(Sheet3!$K69+Sheet3!$L69*Sheet3!F$1) / VLOOKUP(Sheet3!$J69,Sheet2!$A$2:$N$39,14,FALSE)</f>
        <v>43.971631205673752</v>
      </c>
      <c r="AG83">
        <f ca="1">(Sheet3!$K69+Sheet3!$L69*Sheet3!G$1) / VLOOKUP(Sheet3!$J69,Sheet2!$A$2:$N$39,14,FALSE)</f>
        <v>49.645390070921984</v>
      </c>
      <c r="AI83" t="str">
        <f t="shared" si="13"/>
        <v>Entangling Seed</v>
      </c>
      <c r="AJ83">
        <f ca="1">C83/VLOOKUP(Sheet3!$J69,Sheet2!$A$2:$N$39,13,FALSE)</f>
        <v>7.8799511429069977E-2</v>
      </c>
      <c r="AK83">
        <f ca="1">D83/VLOOKUP(Sheet3!$J69,Sheet2!$A$2:$N$39,13,FALSE)</f>
        <v>0.10735997208166113</v>
      </c>
      <c r="AL83">
        <f ca="1">E83/VLOOKUP(Sheet3!$J69,Sheet2!$A$2:$N$39,13,FALSE)</f>
        <v>0.13592043273425231</v>
      </c>
      <c r="AM83">
        <f ca="1">F83/VLOOKUP(Sheet3!$J69,Sheet2!$A$2:$N$39,13,FALSE)</f>
        <v>0.16448089338684349</v>
      </c>
      <c r="AN83">
        <f ca="1">G83/VLOOKUP(Sheet3!$J69,Sheet2!$A$2:$N$39,13,FALSE)</f>
        <v>0.19304135403943468</v>
      </c>
      <c r="AO83">
        <f ca="1">H83/VLOOKUP(Sheet3!$J69,Sheet2!$A$2:$N$39,13,FALSE)</f>
        <v>0.22160181469202583</v>
      </c>
    </row>
    <row r="84" spans="1:41">
      <c r="A84" t="str">
        <f>Sheet3!A70</f>
        <v>Doom Hammer</v>
      </c>
      <c r="B84" t="str">
        <f>Sheet3!J70</f>
        <v>Blackguard</v>
      </c>
      <c r="C84">
        <f ca="1">Sheet3!C70</f>
        <v>208.7</v>
      </c>
      <c r="D84">
        <f ca="1">Sheet3!D70</f>
        <v>260.43999999999994</v>
      </c>
      <c r="E84">
        <f ca="1">Sheet3!E70</f>
        <v>312.17999999999995</v>
      </c>
      <c r="F84">
        <f ca="1">Sheet3!F70</f>
        <v>363.92</v>
      </c>
      <c r="G84">
        <f ca="1">Sheet3!G70</f>
        <v>415.65999999999997</v>
      </c>
      <c r="H84">
        <f ca="1">Sheet3!H70</f>
        <v>467.4</v>
      </c>
      <c r="K84" t="str">
        <f t="shared" si="0"/>
        <v>Doom Hammer</v>
      </c>
      <c r="L84">
        <f ca="1">Sheet5!C84/(Sheet3!$M70+Sheet3!$N70*Sheet3!B$1)</f>
        <v>11.594444444444443</v>
      </c>
      <c r="M84">
        <f ca="1">Sheet5!D84/(Sheet3!$M70+Sheet3!$N70*Sheet3!C$1)</f>
        <v>14.468888888888886</v>
      </c>
      <c r="N84">
        <f ca="1">Sheet5!E84/(Sheet3!$M70+Sheet3!$N70*Sheet3!D$1)</f>
        <v>17.34333333333333</v>
      </c>
      <c r="O84">
        <f ca="1">Sheet5!F84/(Sheet3!$M70+Sheet3!$N70*Sheet3!E$1)</f>
        <v>20.21777777777778</v>
      </c>
      <c r="P84">
        <f ca="1">Sheet5!G84/(Sheet3!$M70+Sheet3!$N70*Sheet3!F$1)</f>
        <v>23.092222222222219</v>
      </c>
      <c r="Q84">
        <f ca="1">Sheet5!H84/(Sheet3!$M70+Sheet3!$N70*Sheet3!G$1)</f>
        <v>25.966666666666665</v>
      </c>
      <c r="S84" t="str">
        <f t="shared" si="9"/>
        <v>Doom Hammer</v>
      </c>
      <c r="T84">
        <f ca="1">Sheet5!C84/(Sheet3!$K70+Sheet3!$L70*Sheet3!B$1)</f>
        <v>3.4783333333333331</v>
      </c>
      <c r="U84">
        <f ca="1">Sheet5!D84/(Sheet3!$K70+Sheet3!$L70*Sheet3!C$1)</f>
        <v>3.7744927536231874</v>
      </c>
      <c r="V84">
        <f ca="1">Sheet5!E84/(Sheet3!$K70+Sheet3!$L70*Sheet3!D$1)</f>
        <v>4.0023076923076912</v>
      </c>
      <c r="W84">
        <f ca="1">Sheet5!F84/(Sheet3!$K70+Sheet3!$L70*Sheet3!E$1)</f>
        <v>4.1829885057471268</v>
      </c>
      <c r="X84">
        <f ca="1">Sheet5!G84/(Sheet3!$K70+Sheet3!$L70*Sheet3!F$1)</f>
        <v>4.329791666666666</v>
      </c>
      <c r="Y84">
        <f ca="1">Sheet5!H84/(Sheet3!$K70+Sheet3!$L70*Sheet3!G$1)</f>
        <v>4.4514285714285711</v>
      </c>
      <c r="AA84" t="str">
        <f t="shared" si="2"/>
        <v>Doom Hammer</v>
      </c>
      <c r="AB84">
        <f ca="1">(Sheet3!$K70+Sheet3!$L70*Sheet3!B$1) / VLOOKUP(Sheet3!$J70,Sheet2!$A$2:$N$39,14,FALSE)</f>
        <v>31.471282454760033</v>
      </c>
      <c r="AC84">
        <f ca="1">(Sheet3!$K70+Sheet3!$L70*Sheet3!C$1) / VLOOKUP(Sheet3!$J70,Sheet2!$A$2:$N$39,14,FALSE)</f>
        <v>36.191974822974039</v>
      </c>
      <c r="AD84">
        <f ca="1">(Sheet3!$K70+Sheet3!$L70*Sheet3!D$1) / VLOOKUP(Sheet3!$J70,Sheet2!$A$2:$N$39,14,FALSE)</f>
        <v>40.912667191188042</v>
      </c>
      <c r="AE84">
        <f ca="1">(Sheet3!$K70+Sheet3!$L70*Sheet3!E$1) / VLOOKUP(Sheet3!$J70,Sheet2!$A$2:$N$39,14,FALSE)</f>
        <v>45.633359559402052</v>
      </c>
      <c r="AF84">
        <f ca="1">(Sheet3!$K70+Sheet3!$L70*Sheet3!F$1) / VLOOKUP(Sheet3!$J70,Sheet2!$A$2:$N$39,14,FALSE)</f>
        <v>50.354051927616055</v>
      </c>
      <c r="AG84">
        <f ca="1">(Sheet3!$K70+Sheet3!$L70*Sheet3!G$1) / VLOOKUP(Sheet3!$J70,Sheet2!$A$2:$N$39,14,FALSE)</f>
        <v>55.074744295830058</v>
      </c>
      <c r="AI84" t="str">
        <f t="shared" si="3"/>
        <v>Doom Hammer</v>
      </c>
      <c r="AJ84">
        <f ca="1">C84/VLOOKUP(Sheet3!$J70,Sheet2!$A$2:$N$39,13,FALSE)</f>
        <v>7.3087025039397652E-2</v>
      </c>
      <c r="AK84">
        <f ca="1">D84/VLOOKUP(Sheet3!$J70,Sheet2!$A$2:$N$39,13,FALSE)</f>
        <v>9.1206443705130424E-2</v>
      </c>
      <c r="AL84">
        <f ca="1">E84/VLOOKUP(Sheet3!$J70,Sheet2!$A$2:$N$39,13,FALSE)</f>
        <v>0.10932586237086322</v>
      </c>
      <c r="AM84">
        <f ca="1">F84/VLOOKUP(Sheet3!$J70,Sheet2!$A$2:$N$39,13,FALSE)</f>
        <v>0.12744528103659605</v>
      </c>
      <c r="AN84">
        <f ca="1">G84/VLOOKUP(Sheet3!$J70,Sheet2!$A$2:$N$39,13,FALSE)</f>
        <v>0.14556469970232883</v>
      </c>
      <c r="AO84">
        <f ca="1">H84/VLOOKUP(Sheet3!$J70,Sheet2!$A$2:$N$39,13,FALSE)</f>
        <v>0.16368411836806163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B82" sqref="B82"/>
    </sheetView>
  </sheetViews>
  <sheetFormatPr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H94"/>
  <sheetViews>
    <sheetView tabSelected="1" zoomScale="70" zoomScaleNormal="70" workbookViewId="0">
      <selection activeCell="Z72" sqref="Z72"/>
    </sheetView>
  </sheetViews>
  <sheetFormatPr defaultRowHeight="15"/>
  <cols>
    <col min="1" max="1" width="19.85546875" customWidth="1"/>
    <col min="2" max="2" width="6.7109375" customWidth="1"/>
    <col min="3" max="3" width="3.28515625" customWidth="1"/>
    <col min="4" max="4" width="21.140625" customWidth="1"/>
    <col min="5" max="5" width="7.42578125" customWidth="1"/>
    <col min="6" max="6" width="3.42578125" customWidth="1"/>
    <col min="7" max="7" width="16.42578125" hidden="1" customWidth="1"/>
    <col min="8" max="9" width="9.140625" hidden="1" customWidth="1"/>
    <col min="10" max="10" width="21.42578125" customWidth="1"/>
    <col min="11" max="11" width="6.42578125" customWidth="1"/>
    <col min="12" max="12" width="2.7109375" customWidth="1"/>
    <col min="13" max="13" width="19" customWidth="1"/>
    <col min="14" max="14" width="5" customWidth="1"/>
    <col min="15" max="15" width="4.85546875" customWidth="1"/>
    <col min="16" max="16" width="5.85546875" customWidth="1"/>
    <col min="17" max="17" width="5.7109375" customWidth="1"/>
    <col min="18" max="18" width="4.85546875" customWidth="1"/>
    <col min="19" max="19" width="5.42578125" customWidth="1"/>
    <col min="20" max="20" width="22.7109375" customWidth="1"/>
    <col min="21" max="21" width="23" customWidth="1"/>
    <col min="22" max="22" width="7.5703125" customWidth="1"/>
    <col min="23" max="23" width="23.5703125" customWidth="1"/>
    <col min="24" max="24" width="12.42578125" customWidth="1"/>
    <col min="25" max="25" width="8.140625" customWidth="1"/>
    <col min="26" max="26" width="3.42578125" customWidth="1"/>
    <col min="27" max="27" width="22" customWidth="1"/>
    <col min="29" max="29" width="3.42578125" customWidth="1"/>
    <col min="30" max="30" width="20.42578125" customWidth="1"/>
    <col min="32" max="32" width="3.28515625" customWidth="1"/>
    <col min="33" max="33" width="20.7109375" customWidth="1"/>
  </cols>
  <sheetData>
    <row r="1" spans="1:34">
      <c r="A1" t="s">
        <v>99</v>
      </c>
      <c r="D1" t="s">
        <v>100</v>
      </c>
      <c r="J1" t="s">
        <v>101</v>
      </c>
      <c r="M1" t="s">
        <v>105</v>
      </c>
      <c r="U1" t="s">
        <v>106</v>
      </c>
      <c r="X1" t="s">
        <v>107</v>
      </c>
      <c r="AA1" t="s">
        <v>109</v>
      </c>
      <c r="AD1" t="s">
        <v>120</v>
      </c>
      <c r="AG1" t="s">
        <v>121</v>
      </c>
    </row>
    <row r="2" spans="1:34">
      <c r="A2" t="str">
        <f>Sheet5!A79</f>
        <v>Attack of Opportunity</v>
      </c>
      <c r="B2" s="1">
        <f ca="1">Sheet5!H79</f>
        <v>1680.5200000000002</v>
      </c>
      <c r="D2" t="str">
        <f>Sheet5!A79</f>
        <v>Attack of Opportunity</v>
      </c>
      <c r="E2" s="3">
        <f ca="1">Sheet5!Q79</f>
        <v>152.77454545454546</v>
      </c>
      <c r="J2" s="4" t="str">
        <f>Sheet5!S63</f>
        <v>Soulstrike</v>
      </c>
      <c r="K2" s="3">
        <f ca="1">Sheet5!Y63</f>
        <v>13.198900000000002</v>
      </c>
      <c r="M2" s="3" t="str">
        <f>Sheet5!AA39</f>
        <v>Rockslide</v>
      </c>
      <c r="N2" s="1">
        <f ca="1">Sheet5!AB39</f>
        <v>39.877300613496935</v>
      </c>
      <c r="O2" s="1">
        <f ca="1">Sheet5!AC39</f>
        <v>54.601226993865033</v>
      </c>
      <c r="P2" s="1">
        <f ca="1">Sheet5!AD39</f>
        <v>69.325153374233139</v>
      </c>
      <c r="Q2" s="1">
        <f ca="1">Sheet5!AE39</f>
        <v>84.049079754601237</v>
      </c>
      <c r="R2" s="1">
        <f ca="1">Sheet5!AF39</f>
        <v>98.773006134969336</v>
      </c>
      <c r="S2" s="1">
        <f ca="1">Sheet5!AG39</f>
        <v>113.49693251533743</v>
      </c>
      <c r="U2" t="str">
        <f>Sheet5!A81</f>
        <v>Infernal Binding</v>
      </c>
      <c r="V2" s="2">
        <f ca="1">Sheet5!H81/Sheet5!C81</f>
        <v>4.8373444948261826</v>
      </c>
      <c r="X2" t="str">
        <f>Sheet5!A81</f>
        <v>Infernal Binding</v>
      </c>
      <c r="Y2" s="2">
        <f ca="1">Sheet5!Q81/Sheet5!L81</f>
        <v>4.8373444948261826</v>
      </c>
      <c r="AA2" s="2" t="str">
        <f>Sheet5!A79</f>
        <v>Attack of Opportunity</v>
      </c>
      <c r="AB2" s="2">
        <f ca="1">Sheet5!AO79</f>
        <v>1.4027712854757932</v>
      </c>
      <c r="AD2" t="str">
        <f>Sheet5!A63</f>
        <v>Soulstrike</v>
      </c>
      <c r="AE2">
        <f ca="1">Sheet5!H63/VLOOKUP(Sheet5!B63,Sheet2!$A$2:$O$39,15,FALSE)</f>
        <v>1496.9369537183545</v>
      </c>
      <c r="AG2" t="str">
        <f>Sheet5!A69</f>
        <v>Lunge</v>
      </c>
      <c r="AH2">
        <f ca="1">Sheet5!Q69/VLOOKUP(Sheet5!B69,Sheet2!$A$2:$O$39,15,FALSE)</f>
        <v>131.56800089003164</v>
      </c>
    </row>
    <row r="3" spans="1:34">
      <c r="A3" t="str">
        <f>Sheet5!A63</f>
        <v>Soulstrike</v>
      </c>
      <c r="B3" s="1">
        <f ca="1">Sheet5!H63</f>
        <v>1583.8680000000002</v>
      </c>
      <c r="D3" s="3" t="str">
        <f>Sheet5!K65</f>
        <v>Degeneration</v>
      </c>
      <c r="E3" s="3">
        <f ca="1">Sheet5!Q65</f>
        <v>92.805700000000016</v>
      </c>
      <c r="J3" t="str">
        <f>Sheet5!A79</f>
        <v>Attack of Opportunity</v>
      </c>
      <c r="K3" s="3">
        <f ca="1">Sheet5!Y79</f>
        <v>12.927076923076925</v>
      </c>
      <c r="M3" s="3" t="str">
        <f>Sheet5!AA38</f>
        <v>Holy Strike</v>
      </c>
      <c r="N3" s="1">
        <f ca="1">Sheet5!AB38</f>
        <v>24.322446143154966</v>
      </c>
      <c r="O3" s="1">
        <f ca="1">Sheet5!AC38</f>
        <v>35.441278665740093</v>
      </c>
      <c r="P3" s="1">
        <f ca="1">Sheet5!AD38</f>
        <v>46.560111188325223</v>
      </c>
      <c r="Q3" s="1">
        <f ca="1">Sheet5!AE38</f>
        <v>57.678943710910353</v>
      </c>
      <c r="R3" s="1">
        <f ca="1">Sheet5!AF38</f>
        <v>68.797776233495483</v>
      </c>
      <c r="S3" s="1">
        <f ca="1">Sheet5!AG38</f>
        <v>79.916608756080606</v>
      </c>
      <c r="U3" t="str">
        <f>Sheet5!A80</f>
        <v>Necrotic Shot</v>
      </c>
      <c r="V3" s="2">
        <f ca="1">Sheet5!H80/Sheet5!C80</f>
        <v>4.5018040365317393</v>
      </c>
      <c r="X3" t="str">
        <f>Sheet5!A80</f>
        <v>Necrotic Shot</v>
      </c>
      <c r="Y3" s="2">
        <f ca="1">Sheet5!Q80/Sheet5!L80</f>
        <v>4.5018040365317393</v>
      </c>
      <c r="AA3" s="2" t="str">
        <f>Sheet5!A63</f>
        <v>Soulstrike</v>
      </c>
      <c r="AB3" s="2">
        <f ca="1">Sheet5!AO63</f>
        <v>0.89966941209883577</v>
      </c>
      <c r="AD3" t="str">
        <f>Sheet5!A72</f>
        <v>Cinderfury</v>
      </c>
      <c r="AE3">
        <f ca="1">Sheet5!H72/VLOOKUP(Sheet5!B72,Sheet2!$A$2:$O$39,15,FALSE)</f>
        <v>1246.4369335584313</v>
      </c>
      <c r="AG3" t="str">
        <f>Sheet5!A66</f>
        <v>Smash</v>
      </c>
      <c r="AH3">
        <f ca="1">Sheet5!Q66/VLOOKUP(Sheet5!B66,Sheet2!$A$2:$O$39,15,FALSE)</f>
        <v>116.89867166308773</v>
      </c>
    </row>
    <row r="4" spans="1:34">
      <c r="A4" t="str">
        <f>Sheet5!A65</f>
        <v>Degeneration</v>
      </c>
      <c r="B4" s="1">
        <f ca="1">Sheet5!H65</f>
        <v>1392.0855000000001</v>
      </c>
      <c r="D4" s="3" t="str">
        <f>Sheet5!K69</f>
        <v>Lunge</v>
      </c>
      <c r="E4" s="3">
        <f ca="1">Sheet5!Q69</f>
        <v>90.9375</v>
      </c>
      <c r="J4" s="4" t="str">
        <f>Sheet5!S72</f>
        <v>Cinderfury</v>
      </c>
      <c r="K4" s="3">
        <f ca="1">Sheet5!Y72</f>
        <v>10.550266666666666</v>
      </c>
      <c r="M4" s="3" t="str">
        <f>Sheet5!AA36</f>
        <v>Arctic Cataclysm</v>
      </c>
      <c r="N4" s="1">
        <f ca="1">Sheet5!AB36</f>
        <v>9.5569663458256535</v>
      </c>
      <c r="O4" s="1">
        <f ca="1">Sheet5!AC36</f>
        <v>12.833640521537305</v>
      </c>
      <c r="P4" s="1">
        <f ca="1">Sheet5!AD36</f>
        <v>16.11031469724896</v>
      </c>
      <c r="Q4" s="1">
        <f ca="1">Sheet5!AE36</f>
        <v>19.386988872960611</v>
      </c>
      <c r="R4" s="1">
        <f ca="1">Sheet5!AF36</f>
        <v>22.663663048672262</v>
      </c>
      <c r="S4" s="1">
        <f ca="1">Sheet5!AG36</f>
        <v>25.940337224383914</v>
      </c>
      <c r="U4" t="str">
        <f>Sheet5!A52</f>
        <v>Siphon Glyph</v>
      </c>
      <c r="V4" s="2">
        <f ca="1">Sheet5!H52/Sheet5!C52</f>
        <v>4.333333333333333</v>
      </c>
      <c r="X4" t="str">
        <f>Sheet5!A52</f>
        <v>Siphon Glyph</v>
      </c>
      <c r="Y4" s="2">
        <f ca="1">Sheet5!Q52/Sheet5!L52</f>
        <v>4.333333333333333</v>
      </c>
      <c r="AA4" s="2" t="str">
        <f>Sheet5!A65</f>
        <v>Degeneration</v>
      </c>
      <c r="AB4" s="2">
        <f ca="1">Sheet5!AO65</f>
        <v>0.85759156014169113</v>
      </c>
      <c r="AD4" t="str">
        <f>Sheet5!A65</f>
        <v>Degeneration</v>
      </c>
      <c r="AE4">
        <f ca="1">Sheet5!H65/VLOOKUP(Sheet5!B65,Sheet2!$A$2:$O$39,15,FALSE)</f>
        <v>1213.1089785721351</v>
      </c>
      <c r="AG4" t="str">
        <f>Sheet5!A74</f>
        <v>Mortal Strike</v>
      </c>
      <c r="AH4">
        <f ca="1">Sheet5!Q74/VLOOKUP(Sheet5!B74,Sheet2!$A$2:$O$39,15,FALSE)</f>
        <v>110.25209991841378</v>
      </c>
    </row>
    <row r="5" spans="1:34">
      <c r="A5" t="str">
        <f>Sheet5!A60</f>
        <v>Hold Person</v>
      </c>
      <c r="B5" s="1">
        <f ca="1">Sheet5!H60</f>
        <v>944.80750000000012</v>
      </c>
      <c r="D5" s="3" t="str">
        <f>Sheet5!K61</f>
        <v>Chasten</v>
      </c>
      <c r="E5" s="3">
        <f ca="1">Sheet5!Q61</f>
        <v>79.68168750000001</v>
      </c>
      <c r="J5" s="4" t="str">
        <f>Sheet5!S65</f>
        <v>Degeneration</v>
      </c>
      <c r="K5" s="3">
        <f ca="1">Sheet5!Y65</f>
        <v>9.9434678571428581</v>
      </c>
      <c r="M5" t="str">
        <f>Sheet5!A51</f>
        <v>Tempest</v>
      </c>
      <c r="N5" s="1">
        <f ca="1">Sheet5!AB51</f>
        <v>25.211597334773995</v>
      </c>
      <c r="O5" s="1">
        <f ca="1">Sheet5!AC51</f>
        <v>34.936070592472539</v>
      </c>
      <c r="P5" s="1">
        <f ca="1">Sheet5!AD51</f>
        <v>44.660543850171081</v>
      </c>
      <c r="Q5" s="1">
        <f ca="1">Sheet5!AE51</f>
        <v>54.385017107869622</v>
      </c>
      <c r="R5" s="1">
        <f ca="1">Sheet5!AF51</f>
        <v>64.109490365568163</v>
      </c>
      <c r="S5" s="1">
        <f ca="1">Sheet5!AG51</f>
        <v>73.833963623266698</v>
      </c>
      <c r="U5" s="2" t="str">
        <f>Sheet5!A67</f>
        <v>Grasping Tree</v>
      </c>
      <c r="V5" s="2">
        <f ca="1">Sheet5!H67/Sheet5!C67</f>
        <v>4.2825595984943536</v>
      </c>
      <c r="X5" s="2" t="str">
        <f>Sheet5!K67</f>
        <v>Grasping Tree</v>
      </c>
      <c r="Y5" s="2">
        <f ca="1">Sheet5!Q67/Sheet5!L67</f>
        <v>4.2825595984943536</v>
      </c>
      <c r="AA5" s="2" t="str">
        <f>Sheet5!A82</f>
        <v>Swoop</v>
      </c>
      <c r="AB5" s="2">
        <f ca="1">Sheet5!AO82</f>
        <v>0.75456258411843868</v>
      </c>
      <c r="AD5" t="str">
        <f>Sheet5!A79</f>
        <v>Attack of Opportunity</v>
      </c>
      <c r="AE5">
        <f ca="1">Sheet5!H79/VLOOKUP(Sheet5!B79,Sheet2!$A$2:$O$39,15,FALSE)</f>
        <v>1080.8091161844486</v>
      </c>
      <c r="AG5" t="str">
        <f>Sheet5!A71</f>
        <v>Maw of Death</v>
      </c>
      <c r="AH5">
        <f ca="1">Sheet5!Q71/VLOOKUP(Sheet5!B71,Sheet2!$A$2:$O$39,15,FALSE)</f>
        <v>105.14265758107409</v>
      </c>
    </row>
    <row r="6" spans="1:34">
      <c r="A6" t="str">
        <f>Sheet5!A49</f>
        <v>Lightning Tether</v>
      </c>
      <c r="B6" s="1">
        <f ca="1">Sheet5!H49</f>
        <v>886.53935174999992</v>
      </c>
      <c r="D6" s="3" t="str">
        <f>Sheet5!K63</f>
        <v>Soulstrike</v>
      </c>
      <c r="E6" s="3">
        <f ca="1">Sheet5!Q63</f>
        <v>79.193400000000011</v>
      </c>
      <c r="J6" s="4" t="str">
        <f>Sheet5!S69</f>
        <v>Lunge</v>
      </c>
      <c r="K6" s="3">
        <f ca="1">Sheet5!Y69</f>
        <v>9.6999999999999993</v>
      </c>
      <c r="M6" t="str">
        <f>Sheet5!A81</f>
        <v>Infernal Binding</v>
      </c>
      <c r="N6" s="1">
        <f ca="1">Sheet5!AB81</f>
        <v>23.329445092484583</v>
      </c>
      <c r="O6" s="1">
        <f ca="1">Sheet5!AC81</f>
        <v>33.327778703549406</v>
      </c>
      <c r="P6" s="1">
        <f ca="1">Sheet5!AD81</f>
        <v>43.326112314614228</v>
      </c>
      <c r="Q6" s="1">
        <f ca="1">Sheet5!AE81</f>
        <v>53.324445925679051</v>
      </c>
      <c r="R6" s="1">
        <f ca="1">Sheet5!AF81</f>
        <v>63.322779536743873</v>
      </c>
      <c r="S6" s="1">
        <f ca="1">Sheet5!AG81</f>
        <v>73.321113147808688</v>
      </c>
      <c r="U6" s="2" t="str">
        <f>Sheet5!A65</f>
        <v>Degeneration</v>
      </c>
      <c r="V6" s="2">
        <f ca="1">Sheet5!H65/Sheet5!C65</f>
        <v>3.7549442457395328</v>
      </c>
      <c r="X6" s="2" t="str">
        <f>Sheet5!K65</f>
        <v>Degeneration</v>
      </c>
      <c r="Y6" s="2">
        <f ca="1">Sheet5!Q65/Sheet5!L65</f>
        <v>3.7549442457395332</v>
      </c>
      <c r="AA6" s="2" t="str">
        <f>Sheet5!A57</f>
        <v>Blade Rain</v>
      </c>
      <c r="AB6" s="2">
        <f ca="1">Sheet5!AO57</f>
        <v>0.72330808748317654</v>
      </c>
      <c r="AD6" t="str">
        <f>Sheet5!A69</f>
        <v>Lunge</v>
      </c>
      <c r="AE6">
        <f ca="1">Sheet5!H69/VLOOKUP(Sheet5!B69,Sheet2!$A$2:$O$39,15,FALSE)</f>
        <v>1052.5440071202531</v>
      </c>
      <c r="AG6" t="str">
        <f>Sheet5!A79</f>
        <v>Attack of Opportunity</v>
      </c>
      <c r="AH6">
        <f ca="1">Sheet5!Q79/VLOOKUP(Sheet5!B79,Sheet2!$A$2:$O$39,15,FALSE)</f>
        <v>98.255374198586239</v>
      </c>
    </row>
    <row r="7" spans="1:34">
      <c r="A7" t="str">
        <f>Sheet5!A68</f>
        <v>Ice Lance</v>
      </c>
      <c r="B7" s="1">
        <f ca="1">Sheet5!H68</f>
        <v>880.32749999999999</v>
      </c>
      <c r="D7" s="3" t="str">
        <f>Sheet5!K35</f>
        <v>Incinerate</v>
      </c>
      <c r="E7" s="3">
        <f ca="1">Sheet5!Q35</f>
        <v>77.076999999999998</v>
      </c>
      <c r="J7" s="4" t="str">
        <f>Sheet5!S61</f>
        <v>Chasten</v>
      </c>
      <c r="K7" s="3">
        <f ca="1">Sheet5!Y61</f>
        <v>9.106478571428573</v>
      </c>
      <c r="M7" s="3" t="str">
        <f>Sheet5!AA68</f>
        <v>Ice Lance</v>
      </c>
      <c r="N7" s="1">
        <f ca="1">Sheet5!AB68</f>
        <v>20.569077819677752</v>
      </c>
      <c r="O7" s="1">
        <f ca="1">Sheet5!AC68</f>
        <v>29.139526911210151</v>
      </c>
      <c r="P7" s="1">
        <f ca="1">Sheet5!AD68</f>
        <v>37.709976002742543</v>
      </c>
      <c r="Q7" s="1">
        <f ca="1">Sheet5!AE68</f>
        <v>46.280425094274946</v>
      </c>
      <c r="R7" s="1">
        <f ca="1">Sheet5!AF68</f>
        <v>54.850874185807342</v>
      </c>
      <c r="S7" s="1">
        <f ca="1">Sheet5!AG68</f>
        <v>63.421323277339738</v>
      </c>
      <c r="U7" s="2" t="str">
        <f>Sheet5!A63</f>
        <v>Soulstrike</v>
      </c>
      <c r="V7" s="2">
        <f ca="1">Sheet5!H63/Sheet5!C63</f>
        <v>3.2698872785829307</v>
      </c>
      <c r="X7" s="2" t="str">
        <f>Sheet5!K63</f>
        <v>Soulstrike</v>
      </c>
      <c r="Y7" s="2">
        <f ca="1">Sheet5!Q63/Sheet5!L63</f>
        <v>3.2698872785829312</v>
      </c>
      <c r="AA7" s="2" t="str">
        <f>Sheet5!A60</f>
        <v>Hold Person</v>
      </c>
      <c r="AB7" s="2">
        <f ca="1">Sheet5!AO60</f>
        <v>0.71807524225726782</v>
      </c>
      <c r="AD7" t="str">
        <f>Sheet5!A66</f>
        <v>Smash</v>
      </c>
      <c r="AE7">
        <f ca="1">Sheet5!H66/VLOOKUP(Sheet5!B66,Sheet2!$A$2:$O$39,15,FALSE)</f>
        <v>935.1893733047018</v>
      </c>
      <c r="AG7" t="str">
        <f>Sheet5!A42</f>
        <v>Terra Smash</v>
      </c>
      <c r="AH7">
        <f ca="1">Sheet5!Q42/VLOOKUP(Sheet5!B42,Sheet2!$A$2:$O$39,15,FALSE)</f>
        <v>89.615718241410505</v>
      </c>
    </row>
    <row r="8" spans="1:34">
      <c r="A8" t="str">
        <f>Sheet5!A41</f>
        <v>Frost Spire</v>
      </c>
      <c r="B8" s="1">
        <f ca="1">Sheet5!H41</f>
        <v>829.56510000000003</v>
      </c>
      <c r="D8" s="3" t="str">
        <f>Sheet5!K70</f>
        <v>Smite</v>
      </c>
      <c r="E8" s="3">
        <f ca="1">Sheet5!Q70</f>
        <v>71.089062500000011</v>
      </c>
      <c r="J8" s="4" t="str">
        <f>Sheet5!S73</f>
        <v>Rend Soul</v>
      </c>
      <c r="K8" s="3">
        <f ca="1">Sheet5!Y73</f>
        <v>9.0842470588235305</v>
      </c>
      <c r="M8" s="3" t="str">
        <f>Sheet5!AA44</f>
        <v>Pyroclasm</v>
      </c>
      <c r="N8" s="1">
        <f ca="1">Sheet5!AB44</f>
        <v>31.545741324921135</v>
      </c>
      <c r="O8" s="1">
        <f ca="1">Sheet5!AC44</f>
        <v>43.11251314405888</v>
      </c>
      <c r="P8" s="1">
        <f ca="1">Sheet5!AD44</f>
        <v>54.679284963196629</v>
      </c>
      <c r="Q8" s="1">
        <f ca="1">Sheet5!AE44</f>
        <v>66.246056782334378</v>
      </c>
      <c r="R8" s="1">
        <f ca="1">Sheet5!AF44</f>
        <v>77.812828601472134</v>
      </c>
      <c r="S8" s="1">
        <f ca="1">Sheet5!AG44</f>
        <v>89.379600420609876</v>
      </c>
      <c r="U8" s="2" t="str">
        <f>Sheet5!A60</f>
        <v>Hold Person</v>
      </c>
      <c r="V8" s="2">
        <f ca="1">Sheet5!H60/Sheet5!C60</f>
        <v>3.2671951725568853</v>
      </c>
      <c r="X8" s="2" t="str">
        <f>Sheet5!K60</f>
        <v>Hold Person</v>
      </c>
      <c r="Y8" s="2">
        <f ca="1">Sheet5!Q60/Sheet5!L60</f>
        <v>3.2671951725568853</v>
      </c>
      <c r="AA8" s="2" t="str">
        <f>Sheet5!A68</f>
        <v>Ice Lance</v>
      </c>
      <c r="AB8" s="2">
        <f ca="1">Sheet5!AO68</f>
        <v>0.65088909426987063</v>
      </c>
      <c r="AD8" t="str">
        <f>Sheet5!A74</f>
        <v>Mortal Strike</v>
      </c>
      <c r="AE8">
        <f ca="1">Sheet5!H74/VLOOKUP(Sheet5!B74,Sheet2!$A$2:$O$39,15,FALSE)</f>
        <v>882.01679934731021</v>
      </c>
      <c r="AG8" t="str">
        <f>Sheet5!A72</f>
        <v>Cinderfury</v>
      </c>
      <c r="AH8">
        <f ca="1">Sheet5!Q72/VLOOKUP(Sheet5!B72,Sheet2!$A$2:$O$39,15,FALSE)</f>
        <v>89.031209539887953</v>
      </c>
    </row>
    <row r="9" spans="1:34">
      <c r="A9" t="str">
        <f>Sheet5!A72</f>
        <v>Cinderfury</v>
      </c>
      <c r="B9" s="1">
        <f ca="1">Sheet5!H72</f>
        <v>791.27</v>
      </c>
      <c r="D9" s="3" t="str">
        <f>Sheet5!K66</f>
        <v>Smash</v>
      </c>
      <c r="E9" s="3">
        <f ca="1">Sheet5!Q66</f>
        <v>70.825000000000003</v>
      </c>
      <c r="J9" s="4" t="str">
        <f>Sheet5!S66</f>
        <v>Smash</v>
      </c>
      <c r="K9" s="3">
        <f ca="1">Sheet5!Y66</f>
        <v>8.7169230769230772</v>
      </c>
      <c r="M9" s="3" t="str">
        <f>Sheet5!AA76</f>
        <v>Dominant Blow (Str)</v>
      </c>
      <c r="N9" s="1">
        <f ca="1">Sheet5!AB76</f>
        <v>40.622884224779959</v>
      </c>
      <c r="O9" s="1">
        <f ca="1">Sheet5!AC76</f>
        <v>48.296095689460621</v>
      </c>
      <c r="P9" s="1">
        <f ca="1">Sheet5!AD76</f>
        <v>55.969307154141276</v>
      </c>
      <c r="Q9" s="1">
        <f ca="1">Sheet5!AE76</f>
        <v>63.642518618821939</v>
      </c>
      <c r="R9" s="1">
        <f ca="1">Sheet5!AF76</f>
        <v>71.315730083502601</v>
      </c>
      <c r="S9" s="1">
        <f ca="1">Sheet5!AG76</f>
        <v>78.988941548183249</v>
      </c>
      <c r="U9" s="2" t="str">
        <f>Sheet5!A62</f>
        <v>Demoralizing Blow</v>
      </c>
      <c r="V9" s="2">
        <f ca="1">Sheet5!H62/Sheet5!C62</f>
        <v>3.0746527777777777</v>
      </c>
      <c r="X9" s="2" t="str">
        <f>Sheet5!K73</f>
        <v>Rend Soul</v>
      </c>
      <c r="Y9" s="2">
        <f ca="1">Sheet5!Q73/Sheet5!L73</f>
        <v>3.2105715178013736</v>
      </c>
      <c r="AA9" s="2" t="str">
        <f>Sheet5!A49</f>
        <v>Lightning Tether</v>
      </c>
      <c r="AB9" s="2">
        <f ca="1">Sheet5!AO49</f>
        <v>0.63132586914723154</v>
      </c>
      <c r="AD9" t="str">
        <f>Sheet5!A71</f>
        <v>Maw of Death</v>
      </c>
      <c r="AE9">
        <f ca="1">Sheet5!H71/VLOOKUP(Sheet5!B71,Sheet2!$A$2:$O$39,15,FALSE)</f>
        <v>841.14126064859272</v>
      </c>
      <c r="AG9" t="str">
        <f>Sheet5!A37</f>
        <v>Caustic Breath</v>
      </c>
      <c r="AH9">
        <f ca="1">Sheet5!Q37/VLOOKUP(Sheet5!B37,Sheet2!$A$2:$O$39,15,FALSE)</f>
        <v>84.765568560691676</v>
      </c>
    </row>
    <row r="10" spans="1:34">
      <c r="A10" t="str">
        <f>Sheet5!A73</f>
        <v>Rend Soul</v>
      </c>
      <c r="B10" s="1">
        <f ca="1">Sheet5!H73</f>
        <v>772.16100000000006</v>
      </c>
      <c r="D10" s="3" t="str">
        <f>Sheet5!K74</f>
        <v>Mortal Strike</v>
      </c>
      <c r="E10" s="3">
        <f ca="1">Sheet5!Q74</f>
        <v>69.440625000000011</v>
      </c>
      <c r="J10" s="4" t="str">
        <f>Sheet5!S71</f>
        <v>Maw of Death</v>
      </c>
      <c r="K10" s="3">
        <f ca="1">Sheet5!Y71</f>
        <v>8.0909615384615368</v>
      </c>
      <c r="M10" s="3" t="str">
        <f>Sheet5!AA77</f>
        <v>Dominant Blow (Agi)</v>
      </c>
      <c r="N10" s="1">
        <f ca="1">Sheet5!AB77</f>
        <v>40.622884224779959</v>
      </c>
      <c r="O10" s="1">
        <f ca="1">Sheet5!AC77</f>
        <v>48.296095689460621</v>
      </c>
      <c r="P10" s="1">
        <f ca="1">Sheet5!AD77</f>
        <v>55.969307154141276</v>
      </c>
      <c r="Q10" s="1">
        <f ca="1">Sheet5!AE77</f>
        <v>63.642518618821939</v>
      </c>
      <c r="R10" s="1">
        <f ca="1">Sheet5!AF77</f>
        <v>71.315730083502601</v>
      </c>
      <c r="S10" s="1">
        <f ca="1">Sheet5!AG77</f>
        <v>78.988941548183249</v>
      </c>
      <c r="U10" t="str">
        <f>Sheet5!A58</f>
        <v>Wilting</v>
      </c>
      <c r="V10" s="2">
        <f ca="1">Sheet5!H58/Sheet5!C58</f>
        <v>3.0433884297520661</v>
      </c>
      <c r="X10" s="2" t="str">
        <f>Sheet5!K62</f>
        <v>Demoralizing Blow</v>
      </c>
      <c r="Y10" s="2">
        <f ca="1">Sheet5!Q62/Sheet5!L62</f>
        <v>3.0746527777777781</v>
      </c>
      <c r="AA10" s="2" t="str">
        <f>Sheet5!A41</f>
        <v>Frost Spire</v>
      </c>
      <c r="AB10" s="2">
        <f ca="1">Sheet5!AO41</f>
        <v>0.61335682070240294</v>
      </c>
      <c r="AD10" t="str">
        <f>Sheet5!A39</f>
        <v>Rockslide</v>
      </c>
      <c r="AE10">
        <f ca="1">Sheet5!H39/VLOOKUP(Sheet5!B39,Sheet2!$A$2:$O$39,15,FALSE)</f>
        <v>750.80265983484981</v>
      </c>
      <c r="AG10" t="str">
        <f>Sheet5!A65</f>
        <v>Degeneration</v>
      </c>
      <c r="AH10">
        <f ca="1">Sheet5!Q65/VLOOKUP(Sheet5!B65,Sheet2!$A$2:$O$39,15,FALSE)</f>
        <v>80.873931904809012</v>
      </c>
    </row>
    <row r="11" spans="1:34">
      <c r="A11" t="str">
        <f>Sheet5!A69</f>
        <v>Lunge</v>
      </c>
      <c r="B11" s="1">
        <f ca="1">Sheet5!H69</f>
        <v>727.5</v>
      </c>
      <c r="D11" s="3" t="str">
        <f>Sheet5!K71</f>
        <v>Maw of Death</v>
      </c>
      <c r="E11" s="3">
        <f ca="1">Sheet5!Q71</f>
        <v>65.739062499999989</v>
      </c>
      <c r="J11" t="str">
        <f>Sheet5!A82</f>
        <v>Swoop</v>
      </c>
      <c r="K11" s="3">
        <f ca="1">Sheet5!Y82</f>
        <v>7.3768421052631572</v>
      </c>
      <c r="M11" s="3" t="str">
        <f>Sheet5!AA78</f>
        <v>Dominant Blow (Int)</v>
      </c>
      <c r="N11" s="1">
        <f ca="1">Sheet5!AB78</f>
        <v>40.622884224779959</v>
      </c>
      <c r="O11" s="1">
        <f ca="1">Sheet5!AC78</f>
        <v>48.296095689460621</v>
      </c>
      <c r="P11" s="1">
        <f ca="1">Sheet5!AD78</f>
        <v>55.969307154141276</v>
      </c>
      <c r="Q11" s="1">
        <f ca="1">Sheet5!AE78</f>
        <v>63.642518618821939</v>
      </c>
      <c r="R11" s="1">
        <f ca="1">Sheet5!AF78</f>
        <v>71.315730083502601</v>
      </c>
      <c r="S11" s="1">
        <f ca="1">Sheet5!AG78</f>
        <v>78.988941548183249</v>
      </c>
      <c r="U11" s="2" t="str">
        <f>Sheet5!A70</f>
        <v>Smite</v>
      </c>
      <c r="V11" s="2">
        <f ca="1">Sheet5!H70/Sheet5!C70</f>
        <v>2.9674536916253591</v>
      </c>
      <c r="X11" t="str">
        <f>Sheet5!A58</f>
        <v>Wilting</v>
      </c>
      <c r="Y11" s="2">
        <f ca="1">Sheet5!Q58/Sheet5!L58</f>
        <v>3.0433884297520666</v>
      </c>
      <c r="AA11" s="2" t="str">
        <f>Sheet5!A51</f>
        <v>Tempest</v>
      </c>
      <c r="AB11" s="2">
        <f ca="1">Sheet5!AO51</f>
        <v>0.52831179935398076</v>
      </c>
      <c r="AD11" t="str">
        <f>Sheet5!A44</f>
        <v>Pyroclasm</v>
      </c>
      <c r="AE11">
        <f ca="1">Sheet5!H44/VLOOKUP(Sheet5!B44,Sheet2!$A$2:$O$39,15,FALSE)</f>
        <v>735.78679531214686</v>
      </c>
      <c r="AG11" t="str">
        <f>Sheet5!A61</f>
        <v>Chasten</v>
      </c>
      <c r="AH11">
        <f ca="1">Sheet5!Q61/VLOOKUP(Sheet5!B61,Sheet2!$A$2:$O$39,15,FALSE)</f>
        <v>78.163678407638031</v>
      </c>
    </row>
    <row r="12" spans="1:34">
      <c r="A12" t="str">
        <f>Sheet5!A58</f>
        <v>Wilting</v>
      </c>
      <c r="B12" s="1">
        <f ca="1">Sheet5!H58</f>
        <v>718.08750000000009</v>
      </c>
      <c r="D12" s="3" t="str">
        <f>Sheet5!K73</f>
        <v>Rend Soul</v>
      </c>
      <c r="E12" s="3">
        <f ca="1">Sheet5!Q73</f>
        <v>64.34675</v>
      </c>
      <c r="J12" t="str">
        <f>Sheet5!A49</f>
        <v>Lightning Tether</v>
      </c>
      <c r="K12" s="3">
        <f ca="1">Sheet5!Y49</f>
        <v>7.092314813999999</v>
      </c>
      <c r="M12" s="3" t="str">
        <f>Sheet5!AA60</f>
        <v>Hold Person</v>
      </c>
      <c r="N12" s="1">
        <f ca="1">Sheet5!AB60</f>
        <v>27.012425715829281</v>
      </c>
      <c r="O12" s="1">
        <f ca="1">Sheet5!AC60</f>
        <v>33.495407887628311</v>
      </c>
      <c r="P12" s="1">
        <f ca="1">Sheet5!AD60</f>
        <v>39.97839005942734</v>
      </c>
      <c r="Q12" s="1">
        <f ca="1">Sheet5!AE60</f>
        <v>46.461372231226363</v>
      </c>
      <c r="R12" s="1">
        <f ca="1">Sheet5!AF60</f>
        <v>52.944354403025393</v>
      </c>
      <c r="S12" s="1">
        <f ca="1">Sheet5!AG60</f>
        <v>59.427336574824423</v>
      </c>
      <c r="U12" t="str">
        <f>Sheet5!A79</f>
        <v>Attack of Opportunity</v>
      </c>
      <c r="V12" s="2">
        <f ca="1">Sheet5!H79/Sheet5!C79</f>
        <v>2.9627305102076797</v>
      </c>
      <c r="X12" s="2" t="str">
        <f>Sheet5!K70</f>
        <v>Smite</v>
      </c>
      <c r="Y12" s="2">
        <f ca="1">Sheet5!Q70/Sheet5!L70</f>
        <v>2.9674536916253591</v>
      </c>
      <c r="AA12" s="2" t="str">
        <f>Sheet5!A73</f>
        <v>Rend Soul</v>
      </c>
      <c r="AB12" s="2">
        <f ca="1">Sheet5!AO73</f>
        <v>0.52014887167396429</v>
      </c>
      <c r="AD12" t="str">
        <f>Sheet5!A42</f>
        <v>Terra Smash</v>
      </c>
      <c r="AE12">
        <f ca="1">Sheet5!H42/VLOOKUP(Sheet5!B42,Sheet2!$A$2:$O$39,15,FALSE)</f>
        <v>716.92574593128404</v>
      </c>
      <c r="AG12" t="str">
        <f>Sheet5!A63</f>
        <v>Soulstrike</v>
      </c>
      <c r="AH12">
        <f ca="1">Sheet5!Q63/VLOOKUP(Sheet5!B63,Sheet2!$A$2:$O$39,15,FALSE)</f>
        <v>74.846847685917723</v>
      </c>
    </row>
    <row r="13" spans="1:34">
      <c r="A13" t="str">
        <f>Sheet5!A82</f>
        <v>Swoop</v>
      </c>
      <c r="B13" s="1">
        <f ca="1">Sheet5!H82</f>
        <v>700.8</v>
      </c>
      <c r="D13" t="str">
        <f>Sheet5!A54</f>
        <v>Explosives</v>
      </c>
      <c r="E13" s="3">
        <f ca="1">Sheet5!Q54</f>
        <v>62.68636363636363</v>
      </c>
      <c r="J13" s="4" t="str">
        <f>Sheet5!S42</f>
        <v>Terra Smash</v>
      </c>
      <c r="K13" s="3">
        <f ca="1">Sheet5!Y42</f>
        <v>6.644000000000001</v>
      </c>
      <c r="M13" s="3" t="str">
        <f>Sheet5!AA43</f>
        <v>Pestilence</v>
      </c>
      <c r="N13" s="1">
        <f ca="1">Sheet5!AB43</f>
        <v>21.276595744680851</v>
      </c>
      <c r="O13" s="1">
        <f ca="1">Sheet5!AC43</f>
        <v>28.723404255319146</v>
      </c>
      <c r="P13" s="1">
        <f ca="1">Sheet5!AD43</f>
        <v>36.170212765957444</v>
      </c>
      <c r="Q13" s="1">
        <f ca="1">Sheet5!AE43</f>
        <v>43.617021276595743</v>
      </c>
      <c r="R13" s="1">
        <f ca="1">Sheet5!AF43</f>
        <v>51.063829787234035</v>
      </c>
      <c r="S13" s="1">
        <f ca="1">Sheet5!AG43</f>
        <v>58.510638297872333</v>
      </c>
      <c r="U13" s="2" t="str">
        <f>Sheet5!A74</f>
        <v>Mortal Strike</v>
      </c>
      <c r="V13" s="2">
        <f ca="1">Sheet5!H74/Sheet5!C74</f>
        <v>2.9016714546879081</v>
      </c>
      <c r="X13" t="str">
        <f>Sheet5!A79</f>
        <v>Attack of Opportunity</v>
      </c>
      <c r="Y13" s="2">
        <f ca="1">Sheet5!Q79/Sheet5!L79</f>
        <v>2.9627305102076793</v>
      </c>
      <c r="AA13" s="2" t="str">
        <f>Sheet5!A58</f>
        <v>Wilting</v>
      </c>
      <c r="AB13" s="2">
        <f ca="1">Sheet5!AO58</f>
        <v>0.50119525388239405</v>
      </c>
      <c r="AD13" t="str">
        <f>Sheet5!A84</f>
        <v>Doom Hammer</v>
      </c>
      <c r="AE13">
        <f ca="1">Sheet5!H84/VLOOKUP(Sheet5!B84,Sheet2!$A$2:$O$39,15,FALSE)</f>
        <v>716.50523564647381</v>
      </c>
      <c r="AG13" t="str">
        <f>Sheet5!A70</f>
        <v>Smite</v>
      </c>
      <c r="AH13">
        <f ca="1">Sheet5!Q70/VLOOKUP(Sheet5!B70,Sheet2!$A$2:$O$39,15,FALSE)</f>
        <v>74.371648971254118</v>
      </c>
    </row>
    <row r="14" spans="1:34">
      <c r="A14" t="str">
        <f>Sheet5!A51</f>
        <v>Tempest</v>
      </c>
      <c r="B14" s="1">
        <f ca="1">Sheet5!H51</f>
        <v>695.12625000000025</v>
      </c>
      <c r="D14" s="3" t="str">
        <f>Sheet5!K42</f>
        <v>Terra Smash</v>
      </c>
      <c r="E14" s="3">
        <f ca="1">Sheet5!Q42</f>
        <v>62.287500000000009</v>
      </c>
      <c r="J14" s="4" t="str">
        <f>Sheet5!S70</f>
        <v>Smite</v>
      </c>
      <c r="K14" s="3">
        <f ca="1">Sheet5!Y70</f>
        <v>6.3190277777777784</v>
      </c>
      <c r="M14" s="3" t="str">
        <f>Sheet5!AA34</f>
        <v>Gale</v>
      </c>
      <c r="N14" s="1">
        <f ca="1">Sheet5!AB34</f>
        <v>19.177126917712691</v>
      </c>
      <c r="O14" s="1">
        <f ca="1">Sheet5!AC34</f>
        <v>26.847977684797765</v>
      </c>
      <c r="P14" s="1">
        <f ca="1">Sheet5!AD34</f>
        <v>34.51882845188284</v>
      </c>
      <c r="Q14" s="1">
        <f ca="1">Sheet5!AE34</f>
        <v>42.189679218967918</v>
      </c>
      <c r="R14" s="1">
        <f ca="1">Sheet5!AF34</f>
        <v>49.860529986052995</v>
      </c>
      <c r="S14" s="1">
        <f ca="1">Sheet5!AG34</f>
        <v>57.531380753138066</v>
      </c>
      <c r="U14" t="str">
        <f>Sheet5!A51</f>
        <v>Tempest</v>
      </c>
      <c r="V14" s="2">
        <f ca="1">Sheet5!H51/Sheet5!C51</f>
        <v>2.8788612961841316</v>
      </c>
      <c r="X14" s="2" t="str">
        <f>Sheet5!K74</f>
        <v>Mortal Strike</v>
      </c>
      <c r="Y14" s="2">
        <f ca="1">Sheet5!Q74/Sheet5!L74</f>
        <v>2.9016714546879081</v>
      </c>
      <c r="AA14" s="2" t="str">
        <f>Sheet5!A50</f>
        <v>Snowblast</v>
      </c>
      <c r="AB14" s="2">
        <f ca="1">Sheet5!AO50</f>
        <v>0.44114019939469468</v>
      </c>
      <c r="AD14" t="str">
        <f>Sheet5!A37</f>
        <v>Caustic Breath</v>
      </c>
      <c r="AE14">
        <f ca="1">Sheet5!H37/VLOOKUP(Sheet5!B37,Sheet2!$A$2:$O$39,15,FALSE)</f>
        <v>678.12454848553341</v>
      </c>
      <c r="AG14" t="str">
        <f>Sheet5!A35</f>
        <v>Incinerate</v>
      </c>
      <c r="AH14">
        <f ca="1">Sheet5!Q35/VLOOKUP(Sheet5!B35,Sheet2!$A$2:$O$39,15,FALSE)</f>
        <v>72.846606902689871</v>
      </c>
    </row>
    <row r="15" spans="1:34">
      <c r="A15" t="str">
        <f>Sheet5!A57</f>
        <v>Blade Rain</v>
      </c>
      <c r="B15" s="1">
        <f ca="1">Sheet5!H57</f>
        <v>671.77238625000018</v>
      </c>
      <c r="D15" t="str">
        <f>Sheet5!A49</f>
        <v>Lightning Tether</v>
      </c>
      <c r="E15" s="3">
        <f ca="1">Sheet5!Q49</f>
        <v>59.102623449999996</v>
      </c>
      <c r="J15" t="str">
        <f>Sheet5!A58</f>
        <v>Wilting</v>
      </c>
      <c r="K15" s="3">
        <f ca="1">Sheet5!Y58</f>
        <v>6.2442391304347833</v>
      </c>
      <c r="M15" s="3" t="str">
        <f>Sheet5!AA65</f>
        <v>Degeneration</v>
      </c>
      <c r="N15" s="1">
        <f ca="1">Sheet5!AB65</f>
        <v>18.008283810552854</v>
      </c>
      <c r="O15" s="1">
        <f ca="1">Sheet5!AC65</f>
        <v>24.491265982351884</v>
      </c>
      <c r="P15" s="1">
        <f ca="1">Sheet5!AD65</f>
        <v>30.97424815415091</v>
      </c>
      <c r="Q15" s="1">
        <f ca="1">Sheet5!AE65</f>
        <v>37.457230325949936</v>
      </c>
      <c r="R15" s="1">
        <f ca="1">Sheet5!AF65</f>
        <v>43.940212497748966</v>
      </c>
      <c r="S15" s="1">
        <f ca="1">Sheet5!AG65</f>
        <v>50.423194669547989</v>
      </c>
      <c r="U15" s="2" t="str">
        <f>Sheet5!A78</f>
        <v>Dominant Blow (Int)</v>
      </c>
      <c r="V15" s="2">
        <f ca="1">Sheet5!H78/Sheet5!C78</f>
        <v>2.8276923401250116</v>
      </c>
      <c r="X15" t="str">
        <f>Sheet5!A51</f>
        <v>Tempest</v>
      </c>
      <c r="Y15" s="2">
        <f ca="1">Sheet5!Q51/Sheet5!L51</f>
        <v>2.8788612961841316</v>
      </c>
      <c r="AA15" s="2" t="str">
        <f>Sheet5!A38</f>
        <v>Holy Strike</v>
      </c>
      <c r="AB15" s="2">
        <f ca="1">Sheet5!AO38</f>
        <v>0.43024413586038662</v>
      </c>
      <c r="AD15" t="str">
        <f>Sheet5!A49</f>
        <v>Lightning Tether</v>
      </c>
      <c r="AE15">
        <f ca="1">Sheet5!H49/VLOOKUP(Sheet5!B49,Sheet2!$A$2:$O$39,15,FALSE)</f>
        <v>668.32998443726865</v>
      </c>
      <c r="AG15" t="str">
        <f>Sheet5!A75</f>
        <v>Shatter</v>
      </c>
      <c r="AH15">
        <f ca="1">Sheet5!Q75/VLOOKUP(Sheet5!B75,Sheet2!$A$2:$O$39,15,FALSE)</f>
        <v>69.232491900241115</v>
      </c>
    </row>
    <row r="16" spans="1:34">
      <c r="A16" t="str">
        <f>Sheet5!A61</f>
        <v>Chasten</v>
      </c>
      <c r="B16" s="1">
        <f ca="1">Sheet5!H61</f>
        <v>637.45350000000008</v>
      </c>
      <c r="D16" s="3" t="str">
        <f>Sheet5!K75</f>
        <v>Shatter</v>
      </c>
      <c r="E16" s="3">
        <f ca="1">Sheet5!Q75</f>
        <v>58.143333333333338</v>
      </c>
      <c r="J16" s="4" t="str">
        <f>Sheet5!S60</f>
        <v>Hold Person</v>
      </c>
      <c r="K16" s="3">
        <f ca="1">Sheet5!Y60</f>
        <v>5.7261060606060612</v>
      </c>
      <c r="M16" s="3" t="str">
        <f>Sheet5!AA41</f>
        <v>Frost Spire</v>
      </c>
      <c r="N16" s="1">
        <f ca="1">Sheet5!AB41</f>
        <v>23.997257456290711</v>
      </c>
      <c r="O16" s="1">
        <f ca="1">Sheet5!AC41</f>
        <v>29.482344874871444</v>
      </c>
      <c r="P16" s="1">
        <f ca="1">Sheet5!AD41</f>
        <v>34.967432293452177</v>
      </c>
      <c r="Q16" s="1">
        <f ca="1">Sheet5!AE41</f>
        <v>40.45251971203291</v>
      </c>
      <c r="R16" s="1">
        <f ca="1">Sheet5!AF41</f>
        <v>45.93760713061365</v>
      </c>
      <c r="S16" s="1">
        <f ca="1">Sheet5!AG41</f>
        <v>51.422694549194382</v>
      </c>
      <c r="U16" t="str">
        <f>Sheet5!A83</f>
        <v>Entangling Seed</v>
      </c>
      <c r="V16" s="2">
        <f ca="1">Sheet5!H83/Sheet5!C83</f>
        <v>2.8122232063773249</v>
      </c>
      <c r="X16" s="2" t="str">
        <f>Sheet5!K78</f>
        <v>Dominant Blow (Int)</v>
      </c>
      <c r="Y16" s="2">
        <f ca="1">Sheet5!Q78/Sheet5!L78</f>
        <v>2.8276923401250116</v>
      </c>
      <c r="AA16" s="2" t="str">
        <f>Sheet5!A34</f>
        <v>Gale</v>
      </c>
      <c r="AB16" s="2">
        <f ca="1">Sheet5!AO34</f>
        <v>0.40074526393231569</v>
      </c>
      <c r="AD16" t="str">
        <f>Sheet5!A60</f>
        <v>Hold Person</v>
      </c>
      <c r="AE16">
        <f ca="1">Sheet5!H60/VLOOKUP(Sheet5!B60,Sheet2!$A$2:$O$39,15,FALSE)</f>
        <v>667.36773548753968</v>
      </c>
      <c r="AG16" t="str">
        <f>Sheet5!A59</f>
        <v>Slice</v>
      </c>
      <c r="AH16">
        <f ca="1">Sheet5!Q59/VLOOKUP(Sheet5!B59,Sheet2!$A$2:$O$39,15,FALSE)</f>
        <v>66.051470669130737</v>
      </c>
    </row>
    <row r="17" spans="1:34">
      <c r="A17" t="str">
        <f>Sheet5!A50</f>
        <v>Snowblast</v>
      </c>
      <c r="B17" s="1">
        <f ca="1">Sheet5!H50</f>
        <v>619.47112500000003</v>
      </c>
      <c r="D17" s="3" t="str">
        <f>Sheet5!K72</f>
        <v>Cinderfury</v>
      </c>
      <c r="E17" s="3">
        <f ca="1">Sheet5!Q72</f>
        <v>56.519285714285715</v>
      </c>
      <c r="J17" t="str">
        <f>Sheet5!A80</f>
        <v>Necrotic Shot</v>
      </c>
      <c r="K17" s="3">
        <f ca="1">Sheet5!Y80</f>
        <v>5.703785714285714</v>
      </c>
      <c r="M17" t="str">
        <f>Sheet5!A56</f>
        <v>Neutralize</v>
      </c>
      <c r="N17" s="1">
        <f ca="1">Sheet5!AB56</f>
        <v>5.4510765876260567</v>
      </c>
      <c r="O17" s="1">
        <f ca="1">Sheet5!AC56</f>
        <v>7.7677841373671308</v>
      </c>
      <c r="P17" s="1">
        <f ca="1">Sheet5!AD56</f>
        <v>10.084491687108205</v>
      </c>
      <c r="Q17" s="1">
        <f ca="1">Sheet5!AE56</f>
        <v>12.40119923684928</v>
      </c>
      <c r="R17" s="1">
        <f ca="1">Sheet5!AF56</f>
        <v>14.717906786590353</v>
      </c>
      <c r="S17" s="1">
        <f ca="1">Sheet5!AG56</f>
        <v>17.034614336331426</v>
      </c>
      <c r="U17" s="2" t="str">
        <f>Sheet5!A72</f>
        <v>Cinderfury</v>
      </c>
      <c r="V17" s="2">
        <f ca="1">Sheet5!H72/Sheet5!C72</f>
        <v>2.7595382576550183</v>
      </c>
      <c r="X17" t="str">
        <f>Sheet5!A83</f>
        <v>Entangling Seed</v>
      </c>
      <c r="Y17" s="2">
        <f ca="1">Sheet5!Q83/Sheet5!L83</f>
        <v>2.8122232063773249</v>
      </c>
      <c r="AA17" s="2" t="str">
        <f>Sheet5!A61</f>
        <v>Chasten</v>
      </c>
      <c r="AB17" s="2">
        <f ca="1">Sheet5!AO61</f>
        <v>0.34885948830209335</v>
      </c>
      <c r="AD17" t="str">
        <f>Sheet5!A68</f>
        <v>Ice Lance</v>
      </c>
      <c r="AE17">
        <f ca="1">Sheet5!H68/VLOOKUP(Sheet5!B68,Sheet2!$A$2:$O$39,15,FALSE)</f>
        <v>639.19009751497515</v>
      </c>
      <c r="AG17" t="str">
        <f>Sheet5!A46</f>
        <v>Shadowclap</v>
      </c>
      <c r="AH17">
        <f ca="1">Sheet5!Q46/VLOOKUP(Sheet5!B46,Sheet2!$A$2:$O$39,15,FALSE)</f>
        <v>60.32219293246002</v>
      </c>
    </row>
    <row r="18" spans="1:34">
      <c r="A18" t="str">
        <f>Sheet5!A38</f>
        <v>Holy Strike</v>
      </c>
      <c r="B18" s="1">
        <f ca="1">Sheet5!H38</f>
        <v>573.19275000000005</v>
      </c>
      <c r="D18" s="3" t="str">
        <f>Sheet5!K37</f>
        <v>Caustic Breath</v>
      </c>
      <c r="E18" s="3">
        <f ca="1">Sheet5!Q37</f>
        <v>52.878749999999997</v>
      </c>
      <c r="J18" t="str">
        <f>Sheet5!A50</f>
        <v>Snowblast</v>
      </c>
      <c r="K18" s="3">
        <f ca="1">Sheet5!Y50</f>
        <v>5.631555681818182</v>
      </c>
      <c r="M18" t="str">
        <f>Sheet5!A83</f>
        <v>Entangling Seed</v>
      </c>
      <c r="N18" s="1">
        <f ca="1">Sheet5!AB83</f>
        <v>21.276595744680851</v>
      </c>
      <c r="O18" s="1">
        <f ca="1">Sheet5!AC83</f>
        <v>26.950354609929075</v>
      </c>
      <c r="P18" s="1">
        <f ca="1">Sheet5!AD83</f>
        <v>32.624113475177303</v>
      </c>
      <c r="Q18" s="1">
        <f ca="1">Sheet5!AE83</f>
        <v>38.297872340425528</v>
      </c>
      <c r="R18" s="1">
        <f ca="1">Sheet5!AF83</f>
        <v>43.971631205673752</v>
      </c>
      <c r="S18" s="1">
        <f ca="1">Sheet5!AG83</f>
        <v>49.645390070921984</v>
      </c>
      <c r="U18" s="2" t="str">
        <f>Sheet5!A48</f>
        <v>Pheonix Strike</v>
      </c>
      <c r="V18" s="2">
        <f ca="1">Sheet5!H48/Sheet5!C48</f>
        <v>2.7354172116139157</v>
      </c>
      <c r="X18" s="2" t="str">
        <f>Sheet5!K72</f>
        <v>Cinderfury</v>
      </c>
      <c r="Y18" s="2">
        <f ca="1">Sheet5!Q72/Sheet5!L72</f>
        <v>2.7595382576550183</v>
      </c>
      <c r="AA18" s="2" t="str">
        <f>Sheet5!A62</f>
        <v>Demoralizing Blow</v>
      </c>
      <c r="AB18" s="2">
        <f ca="1">Sheet5!AO62</f>
        <v>0.34195790693184014</v>
      </c>
      <c r="AD18" t="str">
        <f>Sheet5!A61</f>
        <v>Chasten</v>
      </c>
      <c r="AE18">
        <f ca="1">Sheet5!H61/VLOOKUP(Sheet5!B61,Sheet2!$A$2:$O$39,15,FALSE)</f>
        <v>625.30942726110425</v>
      </c>
      <c r="AG18" t="str">
        <f>Sheet5!A73</f>
        <v>Rend Soul</v>
      </c>
      <c r="AH18">
        <f ca="1">Sheet5!Q73/VLOOKUP(Sheet5!B73,Sheet2!$A$2:$O$39,15,FALSE)</f>
        <v>51.280861695439647</v>
      </c>
    </row>
    <row r="19" spans="1:34">
      <c r="A19" t="str">
        <f>Sheet5!A70</f>
        <v>Smite</v>
      </c>
      <c r="B19" s="1">
        <f ca="1">Sheet5!H70</f>
        <v>568.71250000000009</v>
      </c>
      <c r="D19" s="3" t="str">
        <f>Sheet5!K60</f>
        <v>Hold Person</v>
      </c>
      <c r="E19" s="3">
        <f ca="1">Sheet5!Q60</f>
        <v>52.489305555555561</v>
      </c>
      <c r="J19" t="str">
        <f>Sheet5!A57</f>
        <v>Blade Rain</v>
      </c>
      <c r="K19" s="3">
        <f ca="1">Sheet5!Y57</f>
        <v>5.5981032187500013</v>
      </c>
      <c r="M19" t="str">
        <f>Sheet5!A79</f>
        <v>Attack of Opportunity</v>
      </c>
      <c r="N19" s="1">
        <f ca="1">Sheet5!AB79</f>
        <v>19.061234214915416</v>
      </c>
      <c r="O19" s="1">
        <f ca="1">Sheet5!AC79</f>
        <v>27.638789611627352</v>
      </c>
      <c r="P19" s="1">
        <f ca="1">Sheet5!AD79</f>
        <v>36.216345008339289</v>
      </c>
      <c r="Q19" s="1">
        <f ca="1">Sheet5!AE79</f>
        <v>44.793900405051225</v>
      </c>
      <c r="R19" s="1">
        <f ca="1">Sheet5!AF79</f>
        <v>53.371455801763162</v>
      </c>
      <c r="S19" s="1">
        <f ca="1">Sheet5!AG79</f>
        <v>61.949011198475098</v>
      </c>
      <c r="U19" t="str">
        <f>Sheet5!A55</f>
        <v>Blast Arrow</v>
      </c>
      <c r="V19" s="2">
        <f ca="1">Sheet5!H55/Sheet5!C55</f>
        <v>2.7196323046618511</v>
      </c>
      <c r="X19" s="2" t="str">
        <f>Sheet5!K48</f>
        <v>Pheonix Strike</v>
      </c>
      <c r="Y19" s="2">
        <f ca="1">Sheet5!Q48/Sheet5!L48</f>
        <v>2.7354172116139157</v>
      </c>
      <c r="AA19" s="2" t="str">
        <f>Sheet5!A43</f>
        <v>Pestilence</v>
      </c>
      <c r="AB19" s="2">
        <f ca="1">Sheet5!AO43</f>
        <v>0.31418955794069497</v>
      </c>
      <c r="AD19" t="str">
        <f>Sheet5!A73</f>
        <v>Rend Soul</v>
      </c>
      <c r="AE19">
        <f ca="1">Sheet5!H73/VLOOKUP(Sheet5!B73,Sheet2!$A$2:$O$39,15,FALSE)</f>
        <v>615.37034034527585</v>
      </c>
      <c r="AG19" t="str">
        <f>Sheet5!A48</f>
        <v>Pheonix Strike</v>
      </c>
      <c r="AH19">
        <f ca="1">Sheet5!Q48/VLOOKUP(Sheet5!B48,Sheet2!$A$2:$O$39,15,FALSE)</f>
        <v>50.454092153373296</v>
      </c>
    </row>
    <row r="20" spans="1:34">
      <c r="A20" t="str">
        <f>Sheet5!A66</f>
        <v>Smash</v>
      </c>
      <c r="B20" s="1">
        <f ca="1">Sheet5!H66</f>
        <v>566.6</v>
      </c>
      <c r="D20" s="3" t="str">
        <f>Sheet5!K68</f>
        <v>Ice Lance</v>
      </c>
      <c r="E20" s="3">
        <f ca="1">Sheet5!Q68</f>
        <v>51.783970588235292</v>
      </c>
      <c r="J20" s="4" t="str">
        <f>Sheet5!S41</f>
        <v>Frost Spire</v>
      </c>
      <c r="K20" s="3">
        <f ca="1">Sheet5!Y41</f>
        <v>5.5304340000000005</v>
      </c>
      <c r="M20" s="3" t="str">
        <f>Sheet5!AA67</f>
        <v>Grasping Tree</v>
      </c>
      <c r="N20" s="1">
        <f ca="1">Sheet5!AB67</f>
        <v>27.262813522355508</v>
      </c>
      <c r="O20" s="1">
        <f ca="1">Sheet5!AC67</f>
        <v>35.441657579062159</v>
      </c>
      <c r="P20" s="1">
        <f ca="1">Sheet5!AD67</f>
        <v>43.620501635768811</v>
      </c>
      <c r="Q20" s="1">
        <f ca="1">Sheet5!AE67</f>
        <v>51.799345692475462</v>
      </c>
      <c r="R20" s="1">
        <f ca="1">Sheet5!AF67</f>
        <v>59.978189749182114</v>
      </c>
      <c r="S20" s="1">
        <f ca="1">Sheet5!AG67</f>
        <v>68.157033805888759</v>
      </c>
      <c r="U20" t="str">
        <f>Sheet5!A54</f>
        <v>Explosives</v>
      </c>
      <c r="V20" s="2">
        <f ca="1">Sheet5!H54/Sheet5!C54</f>
        <v>2.7065057403591406</v>
      </c>
      <c r="X20" t="str">
        <f>Sheet5!A55</f>
        <v>Blast Arrow</v>
      </c>
      <c r="Y20" s="2">
        <f ca="1">Sheet5!Q55/Sheet5!L55</f>
        <v>2.7196323046618511</v>
      </c>
      <c r="AA20" s="2" t="str">
        <f>Sheet5!A81</f>
        <v>Infernal Binding</v>
      </c>
      <c r="AB20" s="2">
        <f ca="1">Sheet5!AO81</f>
        <v>0.30008430448083501</v>
      </c>
      <c r="AD20" t="str">
        <f>Sheet5!A41</f>
        <v>Frost Spire</v>
      </c>
      <c r="AE20">
        <f ca="1">Sheet5!H41/VLOOKUP(Sheet5!B41,Sheet2!$A$2:$O$39,15,FALSE)</f>
        <v>602.33242419897158</v>
      </c>
      <c r="AG20" t="str">
        <f>Sheet5!A52</f>
        <v>Siphon Glyph</v>
      </c>
      <c r="AH20">
        <f ca="1">Sheet5!Q52/VLOOKUP(Sheet5!B52,Sheet2!$A$2:$O$39,15,FALSE)</f>
        <v>47.836597197106691</v>
      </c>
    </row>
    <row r="21" spans="1:34">
      <c r="A21" t="str">
        <f>Sheet5!A74</f>
        <v>Mortal Strike</v>
      </c>
      <c r="B21" s="1">
        <f ca="1">Sheet5!H74</f>
        <v>555.52500000000009</v>
      </c>
      <c r="D21" s="3" t="str">
        <f>Sheet5!K38</f>
        <v>Holy Strike</v>
      </c>
      <c r="E21" s="3">
        <f ca="1">Sheet5!Q38</f>
        <v>50.950466666666671</v>
      </c>
      <c r="J21" s="4" t="str">
        <f>Sheet5!S75</f>
        <v>Shatter</v>
      </c>
      <c r="K21" s="3">
        <f ca="1">Sheet5!Y75</f>
        <v>5.3670769230769233</v>
      </c>
      <c r="M21" s="3" t="str">
        <f>Sheet5!AA62</f>
        <v>Demoralizing Blow</v>
      </c>
      <c r="N21" s="1">
        <f ca="1">Sheet5!AB62</f>
        <v>24.691358024691358</v>
      </c>
      <c r="O21" s="1">
        <f ca="1">Sheet5!AC62</f>
        <v>31.60493827160494</v>
      </c>
      <c r="P21" s="1">
        <f ca="1">Sheet5!AD62</f>
        <v>38.518518518518519</v>
      </c>
      <c r="Q21" s="1">
        <f ca="1">Sheet5!AE62</f>
        <v>45.432098765432102</v>
      </c>
      <c r="R21" s="1">
        <f ca="1">Sheet5!AF62</f>
        <v>52.345679012345684</v>
      </c>
      <c r="S21" s="1">
        <f ca="1">Sheet5!AG62</f>
        <v>59.25925925925926</v>
      </c>
      <c r="U21" s="2" t="str">
        <f>Sheet5!A42</f>
        <v>Terra Smash</v>
      </c>
      <c r="V21" s="2">
        <f ca="1">Sheet5!H42/Sheet5!C42</f>
        <v>2.6964285714285716</v>
      </c>
      <c r="X21" t="str">
        <f>Sheet5!A54</f>
        <v>Explosives</v>
      </c>
      <c r="Y21" s="2">
        <f ca="1">Sheet5!Q54/Sheet5!L54</f>
        <v>2.7065057403591402</v>
      </c>
      <c r="AA21" s="2" t="str">
        <f>Sheet5!A70</f>
        <v>Smite</v>
      </c>
      <c r="AB21" s="2">
        <f ca="1">Sheet5!AO70</f>
        <v>0.29183450930083393</v>
      </c>
      <c r="AD21" t="str">
        <f>Sheet5!A70</f>
        <v>Smite</v>
      </c>
      <c r="AE21">
        <f ca="1">Sheet5!H70/VLOOKUP(Sheet5!B70,Sheet2!$A$2:$O$39,15,FALSE)</f>
        <v>594.97319177003294</v>
      </c>
      <c r="AG21" t="str">
        <f>Sheet5!A49</f>
        <v>Lightning Tether</v>
      </c>
      <c r="AH21">
        <f ca="1">Sheet5!Q49/VLOOKUP(Sheet5!B49,Sheet2!$A$2:$O$39,15,FALSE)</f>
        <v>44.555332295817912</v>
      </c>
    </row>
    <row r="22" spans="1:34">
      <c r="A22" t="str">
        <f>Sheet5!A34</f>
        <v>Gale</v>
      </c>
      <c r="B22" s="1">
        <f ca="1">Sheet5!H34</f>
        <v>544.71300000000008</v>
      </c>
      <c r="D22" s="3" t="str">
        <f>Sheet5!K34</f>
        <v>Gale</v>
      </c>
      <c r="E22" s="3">
        <f ca="1">Sheet5!Q34</f>
        <v>49.519363636363643</v>
      </c>
      <c r="J22" s="4" t="str">
        <f>Sheet5!S74</f>
        <v>Mortal Strike</v>
      </c>
      <c r="K22" s="3">
        <f ca="1">Sheet5!Y74</f>
        <v>5.2907142857142864</v>
      </c>
      <c r="M22" s="3" t="str">
        <f>Sheet5!AA35</f>
        <v>Incinerate</v>
      </c>
      <c r="N22" s="1">
        <f ca="1">Sheet5!AB35</f>
        <v>20.190895741556535</v>
      </c>
      <c r="O22" s="1">
        <f ca="1">Sheet5!AC35</f>
        <v>25.330396475770922</v>
      </c>
      <c r="P22" s="1">
        <f ca="1">Sheet5!AD35</f>
        <v>30.469897209985312</v>
      </c>
      <c r="Q22" s="1">
        <f ca="1">Sheet5!AE35</f>
        <v>35.609397944199706</v>
      </c>
      <c r="R22" s="1">
        <f ca="1">Sheet5!AF35</f>
        <v>40.748898678414093</v>
      </c>
      <c r="S22" s="1">
        <f ca="1">Sheet5!AG35</f>
        <v>45.888399412628488</v>
      </c>
      <c r="U22" s="2" t="str">
        <f>Sheet5!A76</f>
        <v>Dominant Blow (Str)</v>
      </c>
      <c r="V22" s="2">
        <f ca="1">Sheet5!H76/Sheet5!C76</f>
        <v>2.659099231050897</v>
      </c>
      <c r="X22" s="2" t="str">
        <f>Sheet5!K42</f>
        <v>Terra Smash</v>
      </c>
      <c r="Y22" s="2">
        <f ca="1">Sheet5!Q42/Sheet5!L42</f>
        <v>2.6964285714285716</v>
      </c>
      <c r="AA22" s="2" t="str">
        <f>Sheet5!A54</f>
        <v>Explosives</v>
      </c>
      <c r="AB22" s="2">
        <f ca="1">Sheet5!AO54</f>
        <v>0.28779215358931548</v>
      </c>
      <c r="AD22" t="str">
        <f>Sheet5!A52</f>
        <v>Siphon Glyph</v>
      </c>
      <c r="AE22">
        <f ca="1">Sheet5!H52/VLOOKUP(Sheet5!B52,Sheet2!$A$2:$O$39,15,FALSE)</f>
        <v>574.03916636528027</v>
      </c>
      <c r="AG22" t="str">
        <f>Sheet5!A39</f>
        <v>Rockslide</v>
      </c>
      <c r="AH22">
        <f ca="1">Sheet5!Q39/VLOOKUP(Sheet5!B39,Sheet2!$A$2:$O$39,15,FALSE)</f>
        <v>41.711258879713881</v>
      </c>
    </row>
    <row r="23" spans="1:34">
      <c r="A23" t="str">
        <f>Sheet5!A52</f>
        <v>Siphon Glyph</v>
      </c>
      <c r="B23" s="1">
        <f ca="1">Sheet5!H52</f>
        <v>529.15199999999993</v>
      </c>
      <c r="D23" s="3" t="str">
        <f>Sheet5!K48</f>
        <v>Pheonix Strike</v>
      </c>
      <c r="E23" s="3">
        <f ca="1">Sheet5!Q48</f>
        <v>49.01953125</v>
      </c>
      <c r="J23" s="4" t="str">
        <f>Sheet5!S47</f>
        <v>Inferno</v>
      </c>
      <c r="K23" s="3">
        <f ca="1">Sheet5!Y47</f>
        <v>4.9422115384615379</v>
      </c>
      <c r="M23" t="str">
        <f>Sheet5!A49</f>
        <v>Lightning Tether</v>
      </c>
      <c r="N23" s="1">
        <f ca="1">Sheet5!AB49</f>
        <v>21.723388848660395</v>
      </c>
      <c r="O23" s="1">
        <f ca="1">Sheet5!AC49</f>
        <v>26.430123099203481</v>
      </c>
      <c r="P23" s="1">
        <f ca="1">Sheet5!AD49</f>
        <v>31.136857349746567</v>
      </c>
      <c r="Q23" s="1">
        <f ca="1">Sheet5!AE49</f>
        <v>35.843591600289649</v>
      </c>
      <c r="R23" s="1">
        <f ca="1">Sheet5!AF49</f>
        <v>40.550325850832735</v>
      </c>
      <c r="S23" s="1">
        <f ca="1">Sheet5!AG49</f>
        <v>45.257060101375821</v>
      </c>
      <c r="U23" s="2" t="str">
        <f>Sheet5!A44</f>
        <v>Pyroclasm</v>
      </c>
      <c r="V23" s="2">
        <f ca="1">Sheet5!H44/Sheet5!C44</f>
        <v>2.6383469954036141</v>
      </c>
      <c r="X23" s="2" t="str">
        <f>Sheet5!K76</f>
        <v>Dominant Blow (Str)</v>
      </c>
      <c r="Y23" s="2">
        <f ca="1">Sheet5!Q76/Sheet5!L76</f>
        <v>2.659099231050897</v>
      </c>
      <c r="AA23" s="2" t="str">
        <f>Sheet5!A40</f>
        <v>Rogue Wave</v>
      </c>
      <c r="AB23" s="2">
        <f ca="1">Sheet5!AO40</f>
        <v>0.28754118911174786</v>
      </c>
      <c r="AD23" t="str">
        <f>Sheet5!A58</f>
        <v>Wilting</v>
      </c>
      <c r="AE23">
        <f ca="1">Sheet5!H58/VLOOKUP(Sheet5!B58,Sheet2!$A$2:$O$39,15,FALSE)</f>
        <v>552.32700742752604</v>
      </c>
      <c r="AG23" t="str">
        <f>Sheet5!A54</f>
        <v>Explosives</v>
      </c>
      <c r="AH23">
        <f ca="1">Sheet5!Q54/VLOOKUP(Sheet5!B54,Sheet2!$A$2:$O$39,15,FALSE)</f>
        <v>40.316088638418542</v>
      </c>
    </row>
    <row r="24" spans="1:34">
      <c r="A24" t="str">
        <f>Sheet5!A71</f>
        <v>Maw of Death</v>
      </c>
      <c r="B24" s="1">
        <f ca="1">Sheet5!H71</f>
        <v>525.91249999999991</v>
      </c>
      <c r="D24" s="3" t="str">
        <f>Sheet5!K43</f>
        <v>Pestilence</v>
      </c>
      <c r="E24" s="3">
        <f ca="1">Sheet5!Q43</f>
        <v>47.975000000000001</v>
      </c>
      <c r="J24" s="4" t="str">
        <f>Sheet5!S48</f>
        <v>Pheonix Strike</v>
      </c>
      <c r="K24" s="3">
        <f ca="1">Sheet5!Y48</f>
        <v>4.9019531250000004</v>
      </c>
      <c r="M24" s="3" t="str">
        <f>Sheet5!AA63</f>
        <v>Soulstrike</v>
      </c>
      <c r="N24" s="1">
        <f ca="1">Sheet5!AB63</f>
        <v>23.861967694566811</v>
      </c>
      <c r="O24" s="1">
        <f ca="1">Sheet5!AC63</f>
        <v>27.900146842878119</v>
      </c>
      <c r="P24" s="1">
        <f ca="1">Sheet5!AD63</f>
        <v>31.938325991189426</v>
      </c>
      <c r="Q24" s="1">
        <f ca="1">Sheet5!AE63</f>
        <v>35.97650513950073</v>
      </c>
      <c r="R24" s="1">
        <f ca="1">Sheet5!AF63</f>
        <v>40.014684287812038</v>
      </c>
      <c r="S24" s="1">
        <f ca="1">Sheet5!AG63</f>
        <v>44.052863436123346</v>
      </c>
      <c r="U24" s="2" t="str">
        <f>Sheet5!A69</f>
        <v>Lunge</v>
      </c>
      <c r="V24" s="2">
        <f ca="1">Sheet5!H69/Sheet5!C69</f>
        <v>2.5414847161572052</v>
      </c>
      <c r="X24" s="2" t="str">
        <f>Sheet5!K44</f>
        <v>Pyroclasm</v>
      </c>
      <c r="Y24" s="2">
        <f ca="1">Sheet5!Q44/Sheet5!L44</f>
        <v>2.6383469954036145</v>
      </c>
      <c r="AA24" s="2" t="str">
        <f>Sheet5!A77</f>
        <v>Dominant Blow (Agi)</v>
      </c>
      <c r="AB24" s="2">
        <f ca="1">Sheet5!AO77</f>
        <v>0.27609484224447384</v>
      </c>
      <c r="AD24" t="str">
        <f>Sheet5!A67</f>
        <v>Grasping Tree</v>
      </c>
      <c r="AE24">
        <f ca="1">Sheet5!H67/VLOOKUP(Sheet5!B67,Sheet2!$A$2:$O$39,15,FALSE)</f>
        <v>543.1566000791139</v>
      </c>
      <c r="AG24" t="str">
        <f>Sheet5!A84</f>
        <v>Doom Hammer</v>
      </c>
      <c r="AH24">
        <f ca="1">Sheet5!Q84/VLOOKUP(Sheet5!B84,Sheet2!$A$2:$O$39,15,FALSE)</f>
        <v>39.805846424804095</v>
      </c>
    </row>
    <row r="25" spans="1:34">
      <c r="A25" t="str">
        <f>Sheet5!A42</f>
        <v>Terra Smash</v>
      </c>
      <c r="B25" s="1">
        <f ca="1">Sheet5!H42</f>
        <v>498.30000000000007</v>
      </c>
      <c r="D25" s="3" t="str">
        <f>Sheet5!K77</f>
        <v>Dominant Blow (Agi)</v>
      </c>
      <c r="E25" s="3">
        <f ca="1">Sheet5!Q77</f>
        <v>45.667812500000004</v>
      </c>
      <c r="J25" s="4" t="str">
        <f>Sheet5!S68</f>
        <v>Ice Lance</v>
      </c>
      <c r="K25" s="3">
        <f ca="1">Sheet5!Y68</f>
        <v>4.7585270270270268</v>
      </c>
      <c r="M25" t="str">
        <f>Sheet5!A52</f>
        <v>Siphon Glyph</v>
      </c>
      <c r="N25" s="1">
        <f ca="1">Sheet5!AB52</f>
        <v>6.4300411522633754</v>
      </c>
      <c r="O25" s="1">
        <f ca="1">Sheet5!AC52</f>
        <v>8.230452674897121</v>
      </c>
      <c r="P25" s="1">
        <f ca="1">Sheet5!AD52</f>
        <v>10.030864197530866</v>
      </c>
      <c r="Q25" s="1">
        <f ca="1">Sheet5!AE52</f>
        <v>11.83127572016461</v>
      </c>
      <c r="R25" s="1">
        <f ca="1">Sheet5!AF52</f>
        <v>13.631687242798355</v>
      </c>
      <c r="S25" s="1">
        <f ca="1">Sheet5!AG52</f>
        <v>15.432098765432102</v>
      </c>
      <c r="U25" t="str">
        <f>Sheet5!A53</f>
        <v>Hazard Slash</v>
      </c>
      <c r="V25" s="2">
        <f ca="1">Sheet5!H53/Sheet5!C53</f>
        <v>2.5158867322520604</v>
      </c>
      <c r="X25" s="2" t="str">
        <f>Sheet5!K69</f>
        <v>Lunge</v>
      </c>
      <c r="Y25" s="2">
        <f ca="1">Sheet5!Q69/Sheet5!L69</f>
        <v>2.5414847161572052</v>
      </c>
      <c r="AA25" s="2" t="str">
        <f>Sheet5!A76</f>
        <v>Dominant Blow (Str)</v>
      </c>
      <c r="AB25" s="2">
        <f ca="1">Sheet5!AO76</f>
        <v>0.27440015114301908</v>
      </c>
      <c r="AD25" t="str">
        <f>Sheet5!A59</f>
        <v>Slice</v>
      </c>
      <c r="AE25">
        <f ca="1">Sheet5!H59/VLOOKUP(Sheet5!B59,Sheet2!$A$2:$O$39,15,FALSE)</f>
        <v>528.41176535304589</v>
      </c>
      <c r="AG25" t="str">
        <f>Sheet5!A68</f>
        <v>Ice Lance</v>
      </c>
      <c r="AH25">
        <f ca="1">Sheet5!Q68/VLOOKUP(Sheet5!B68,Sheet2!$A$2:$O$39,15,FALSE)</f>
        <v>37.59941750088089</v>
      </c>
    </row>
    <row r="26" spans="1:34">
      <c r="A26" t="str">
        <f>Sheet5!A84</f>
        <v>Doom Hammer</v>
      </c>
      <c r="B26" s="1">
        <f ca="1">Sheet5!H84</f>
        <v>467.4</v>
      </c>
      <c r="D26" s="3" t="str">
        <f>Sheet5!K76</f>
        <v>Dominant Blow (Str)</v>
      </c>
      <c r="E26" s="3">
        <f ca="1">Sheet5!Q76</f>
        <v>45.387500000000003</v>
      </c>
      <c r="J26" s="4" t="str">
        <f>Sheet5!S84</f>
        <v>Doom Hammer</v>
      </c>
      <c r="K26" s="3">
        <f ca="1">Sheet5!Y84</f>
        <v>4.4514285714285711</v>
      </c>
      <c r="M26" t="str">
        <f>Sheet5!A57</f>
        <v>Blade Rain</v>
      </c>
      <c r="N26" s="1">
        <f ca="1">Sheet5!AB57</f>
        <v>36.849378166743442</v>
      </c>
      <c r="O26" s="1">
        <f ca="1">Sheet5!AC57</f>
        <v>40.534315983417784</v>
      </c>
      <c r="P26" s="1">
        <f ca="1">Sheet5!AD57</f>
        <v>44.219253800092126</v>
      </c>
      <c r="Q26" s="1">
        <f ca="1">Sheet5!AE57</f>
        <v>47.904191616766468</v>
      </c>
      <c r="R26" s="1">
        <f ca="1">Sheet5!AF57</f>
        <v>51.589129433440817</v>
      </c>
      <c r="S26" s="1">
        <f ca="1">Sheet5!AG57</f>
        <v>55.274067250115159</v>
      </c>
      <c r="U26" s="2" t="str">
        <f>Sheet5!A47</f>
        <v>Inferno</v>
      </c>
      <c r="V26" s="2">
        <f ca="1">Sheet5!H47/Sheet5!C47</f>
        <v>2.4658894645941283</v>
      </c>
      <c r="X26" t="str">
        <f>Sheet5!A53</f>
        <v>Hazard Slash</v>
      </c>
      <c r="Y26" s="2">
        <f ca="1">Sheet5!Q53/Sheet5!L53</f>
        <v>2.5158867322520604</v>
      </c>
      <c r="AA26" s="2" t="str">
        <f>Sheet5!A69</f>
        <v>Lunge</v>
      </c>
      <c r="AB26" s="2">
        <f ca="1">Sheet5!AO69</f>
        <v>0.26994434137291279</v>
      </c>
      <c r="AD26" t="str">
        <f>Sheet5!A51</f>
        <v>Tempest</v>
      </c>
      <c r="AE26">
        <f ca="1">Sheet5!H51/VLOOKUP(Sheet5!B51,Sheet2!$A$2:$O$39,15,FALSE)</f>
        <v>491.00460288518616</v>
      </c>
      <c r="AG26" t="str">
        <f>Sheet5!A60</f>
        <v>Hold Person</v>
      </c>
      <c r="AH26">
        <f ca="1">Sheet5!Q60/VLOOKUP(Sheet5!B60,Sheet2!$A$2:$O$39,15,FALSE)</f>
        <v>37.075985304863316</v>
      </c>
    </row>
    <row r="27" spans="1:34">
      <c r="A27" t="str">
        <f>Sheet5!A44</f>
        <v>Pyroclasm</v>
      </c>
      <c r="B27" s="1">
        <f ca="1">Sheet5!H44</f>
        <v>467.09625000000005</v>
      </c>
      <c r="D27" t="str">
        <f>Sheet5!A57</f>
        <v>Blade Rain</v>
      </c>
      <c r="E27" s="3">
        <f ca="1">Sheet5!Q57</f>
        <v>44.78482575000001</v>
      </c>
      <c r="J27" t="str">
        <f>Sheet5!A52</f>
        <v>Siphon Glyph</v>
      </c>
      <c r="K27" s="3">
        <f ca="1">Sheet5!Y52</f>
        <v>4.4095999999999993</v>
      </c>
      <c r="M27" s="3" t="str">
        <f>Sheet5!AA74</f>
        <v>Mortal Strike</v>
      </c>
      <c r="N27" s="1">
        <f ca="1">Sheet5!AB74</f>
        <v>25.210084033613448</v>
      </c>
      <c r="O27" s="1">
        <f ca="1">Sheet5!AC74</f>
        <v>31.932773109243698</v>
      </c>
      <c r="P27" s="1">
        <f ca="1">Sheet5!AD74</f>
        <v>38.655462184873954</v>
      </c>
      <c r="Q27" s="1">
        <f ca="1">Sheet5!AE74</f>
        <v>45.378151260504204</v>
      </c>
      <c r="R27" s="1">
        <f ca="1">Sheet5!AF74</f>
        <v>52.100840336134453</v>
      </c>
      <c r="S27" s="1">
        <f ca="1">Sheet5!AG74</f>
        <v>58.82352941176471</v>
      </c>
      <c r="U27" s="2" t="str">
        <f>Sheet5!A34</f>
        <v>Gale</v>
      </c>
      <c r="V27" s="2">
        <f ca="1">Sheet5!H34/Sheet5!C34</f>
        <v>2.3928387870481411</v>
      </c>
      <c r="X27" s="2" t="str">
        <f>Sheet5!K47</f>
        <v>Inferno</v>
      </c>
      <c r="Y27" s="2">
        <f ca="1">Sheet5!Q47/Sheet5!L47</f>
        <v>2.4658894645941278</v>
      </c>
      <c r="AA27" s="2" t="str">
        <f>Sheet5!A72</f>
        <v>Cinderfury</v>
      </c>
      <c r="AB27" s="2">
        <f ca="1">Sheet5!AO72</f>
        <v>0.26966686546817753</v>
      </c>
      <c r="AD27" t="str">
        <f>Sheet5!A46</f>
        <v>Shadowclap</v>
      </c>
      <c r="AE27">
        <f ca="1">Sheet5!H46/VLOOKUP(Sheet5!B46,Sheet2!$A$2:$O$39,15,FALSE)</f>
        <v>482.57754345968016</v>
      </c>
      <c r="AG27" t="str">
        <f>Sheet5!A38</f>
        <v>Holy Strike</v>
      </c>
      <c r="AH27">
        <f ca="1">Sheet5!Q38/VLOOKUP(Sheet5!B38,Sheet2!$A$2:$O$39,15,FALSE)</f>
        <v>36.440337508947415</v>
      </c>
    </row>
    <row r="28" spans="1:34">
      <c r="A28" t="str">
        <f>Sheet5!A39</f>
        <v>Rockslide</v>
      </c>
      <c r="B28" s="1">
        <f ca="1">Sheet5!H39</f>
        <v>454.88625000000002</v>
      </c>
      <c r="D28" t="str">
        <f>Sheet5!A52</f>
        <v>Siphon Glyph</v>
      </c>
      <c r="E28" s="3">
        <f ca="1">Sheet5!Q52</f>
        <v>44.095999999999997</v>
      </c>
      <c r="J28" s="4" t="str">
        <f>Sheet5!S37</f>
        <v>Caustic Breath</v>
      </c>
      <c r="K28" s="3">
        <f ca="1">Sheet5!Y37</f>
        <v>4.2302999999999997</v>
      </c>
      <c r="M28" t="str">
        <f>Sheet5!A58</f>
        <v>Wilting</v>
      </c>
      <c r="N28" s="1">
        <f ca="1">Sheet5!AB58</f>
        <v>21.276595744680851</v>
      </c>
      <c r="O28" s="1">
        <f ca="1">Sheet5!AC58</f>
        <v>25.177304964539005</v>
      </c>
      <c r="P28" s="1">
        <f ca="1">Sheet5!AD58</f>
        <v>29.078014184397158</v>
      </c>
      <c r="Q28" s="1">
        <f ca="1">Sheet5!AE58</f>
        <v>32.978723404255312</v>
      </c>
      <c r="R28" s="1">
        <f ca="1">Sheet5!AF58</f>
        <v>36.87943262411347</v>
      </c>
      <c r="S28" s="1">
        <f ca="1">Sheet5!AG58</f>
        <v>40.780141843971627</v>
      </c>
      <c r="U28" t="str">
        <f>Sheet5!A49</f>
        <v>Lightning Tether</v>
      </c>
      <c r="V28" s="2">
        <f ca="1">Sheet5!H49/Sheet5!C49</f>
        <v>2.3696860130191189</v>
      </c>
      <c r="X28" s="2" t="str">
        <f>Sheet5!K34</f>
        <v>Gale</v>
      </c>
      <c r="Y28" s="2">
        <f ca="1">Sheet5!Q34/Sheet5!L34</f>
        <v>2.3928387870481411</v>
      </c>
      <c r="AA28" s="2" t="str">
        <f>Sheet5!A52</f>
        <v>Siphon Glyph</v>
      </c>
      <c r="AB28" s="2">
        <f ca="1">Sheet5!AO52</f>
        <v>0.26185921068910051</v>
      </c>
      <c r="AD28" t="str">
        <f>Sheet5!A50</f>
        <v>Snowblast</v>
      </c>
      <c r="AE28">
        <f ca="1">Sheet5!H50/VLOOKUP(Sheet5!B50,Sheet2!$A$2:$O$39,15,FALSE)</f>
        <v>466.99689812228047</v>
      </c>
      <c r="AG28" t="str">
        <f>Sheet5!A34</f>
        <v>Gale</v>
      </c>
      <c r="AH28">
        <f ca="1">Sheet5!Q34/VLOOKUP(Sheet5!B34,Sheet2!$A$2:$O$39,15,FALSE)</f>
        <v>36.134570112788722</v>
      </c>
    </row>
    <row r="29" spans="1:34">
      <c r="A29" t="str">
        <f>Sheet5!A62</f>
        <v>Demoralizing Blow</v>
      </c>
      <c r="B29" s="1">
        <f ca="1">Sheet5!H62</f>
        <v>442.75</v>
      </c>
      <c r="D29" t="str">
        <f>Sheet5!A51</f>
        <v>Tempest</v>
      </c>
      <c r="E29" s="3">
        <f ca="1">Sheet5!Q51</f>
        <v>43.445390625000016</v>
      </c>
      <c r="J29" t="str">
        <f>Sheet5!A55</f>
        <v>Blast Arrow</v>
      </c>
      <c r="K29" s="3">
        <f ca="1">Sheet5!Y55</f>
        <v>4.1419999999999995</v>
      </c>
      <c r="M29" t="str">
        <f>Sheet5!A50</f>
        <v>Snowblast</v>
      </c>
      <c r="N29" s="1">
        <f ca="1">Sheet5!AB50</f>
        <v>23.533671252715429</v>
      </c>
      <c r="O29" s="1">
        <f ca="1">Sheet5!AC50</f>
        <v>26.792179580014487</v>
      </c>
      <c r="P29" s="1">
        <f ca="1">Sheet5!AD50</f>
        <v>30.050687907313545</v>
      </c>
      <c r="Q29" s="1">
        <f ca="1">Sheet5!AE50</f>
        <v>33.309196234612607</v>
      </c>
      <c r="R29" s="1">
        <f ca="1">Sheet5!AF50</f>
        <v>36.567704561911661</v>
      </c>
      <c r="S29" s="1">
        <f ca="1">Sheet5!AG50</f>
        <v>39.826212889210723</v>
      </c>
      <c r="U29" s="2" t="str">
        <f>Sheet5!A39</f>
        <v>Rockslide</v>
      </c>
      <c r="V29" s="2">
        <f ca="1">Sheet5!H39/Sheet5!C39</f>
        <v>2.3488759367194003</v>
      </c>
      <c r="X29" t="str">
        <f>Sheet5!A49</f>
        <v>Lightning Tether</v>
      </c>
      <c r="Y29" s="2">
        <f ca="1">Sheet5!Q49/Sheet5!L49</f>
        <v>2.3696860130191189</v>
      </c>
      <c r="AA29" s="2" t="str">
        <f>Sheet5!A78</f>
        <v>Dominant Blow (Int)</v>
      </c>
      <c r="AB29" s="2">
        <f ca="1">Sheet5!AO78</f>
        <v>0.25341583223124881</v>
      </c>
      <c r="AD29" t="str">
        <f>Sheet5!A75</f>
        <v>Shatter</v>
      </c>
      <c r="AE29">
        <f ca="1">Sheet5!H75/VLOOKUP(Sheet5!B75,Sheet2!$A$2:$O$39,15,FALSE)</f>
        <v>415.39495140144669</v>
      </c>
      <c r="AG29" t="str">
        <f>Sheet5!A64</f>
        <v>Echoing Strike</v>
      </c>
      <c r="AH29">
        <f ca="1">Sheet5!Q64/VLOOKUP(Sheet5!B64,Sheet2!$A$2:$O$39,15,FALSE)</f>
        <v>35.664477026941121</v>
      </c>
    </row>
    <row r="30" spans="1:34">
      <c r="A30" t="str">
        <f>Sheet5!A43</f>
        <v>Pestilence</v>
      </c>
      <c r="B30" s="1">
        <f ca="1">Sheet5!H43</f>
        <v>431.77500000000003</v>
      </c>
      <c r="D30" s="3" t="str">
        <f>Sheet5!K78</f>
        <v>Dominant Blow (Int)</v>
      </c>
      <c r="E30" s="3">
        <f ca="1">Sheet5!Q78</f>
        <v>41.916562499999998</v>
      </c>
      <c r="J30" t="str">
        <f>Sheet5!A53</f>
        <v>Hazard Slash</v>
      </c>
      <c r="K30" s="3">
        <f ca="1">Sheet5!Y53</f>
        <v>3.9426041666666669</v>
      </c>
      <c r="M30" t="str">
        <f>Sheet5!A54</f>
        <v>Explosives</v>
      </c>
      <c r="N30" s="1">
        <f ca="1">Sheet5!AB54</f>
        <v>14.295925661186562</v>
      </c>
      <c r="O30" s="1">
        <f ca="1">Sheet5!AC54</f>
        <v>21.443888491779841</v>
      </c>
      <c r="P30" s="1">
        <f ca="1">Sheet5!AD54</f>
        <v>28.591851322373124</v>
      </c>
      <c r="Q30" s="1">
        <f ca="1">Sheet5!AE54</f>
        <v>35.739814152966403</v>
      </c>
      <c r="R30" s="1">
        <f ca="1">Sheet5!AF54</f>
        <v>42.887776983559682</v>
      </c>
      <c r="S30" s="1">
        <f ca="1">Sheet5!AG54</f>
        <v>50.035739814152969</v>
      </c>
      <c r="U30" s="2" t="str">
        <f>Sheet5!A35</f>
        <v>Incinerate</v>
      </c>
      <c r="V30" s="2">
        <f ca="1">Sheet5!H35/Sheet5!C35</f>
        <v>2.3434782608695652</v>
      </c>
      <c r="X30" s="2" t="str">
        <f>Sheet5!K39</f>
        <v>Rockslide</v>
      </c>
      <c r="Y30" s="2">
        <f ca="1">Sheet5!Q39/Sheet5!L39</f>
        <v>2.3488759367194003</v>
      </c>
      <c r="AA30" s="2" t="str">
        <f>Sheet5!A83</f>
        <v>Entangling Seed</v>
      </c>
      <c r="AB30" s="2">
        <f ca="1">Sheet5!AO83</f>
        <v>0.22160181469202583</v>
      </c>
      <c r="AD30" t="str">
        <f>Sheet5!A38</f>
        <v>Holy Strike</v>
      </c>
      <c r="AE30">
        <f ca="1">Sheet5!H38/VLOOKUP(Sheet5!B38,Sheet2!$A$2:$O$39,15,FALSE)</f>
        <v>409.95379697565841</v>
      </c>
      <c r="AG30" t="str">
        <f>Sheet5!A43</f>
        <v>Pestilence</v>
      </c>
      <c r="AH30">
        <f ca="1">Sheet5!Q43/VLOOKUP(Sheet5!B43,Sheet2!$A$2:$O$39,15,FALSE)</f>
        <v>35.393965620761755</v>
      </c>
    </row>
    <row r="31" spans="1:34">
      <c r="A31" t="str">
        <f>Sheet5!A37</f>
        <v>Caustic Breath</v>
      </c>
      <c r="B31" s="1">
        <f ca="1">Sheet5!H37</f>
        <v>423.03</v>
      </c>
      <c r="D31" t="str">
        <f>Sheet5!A50</f>
        <v>Snowblast</v>
      </c>
      <c r="E31" s="3">
        <f ca="1">Sheet5!Q50</f>
        <v>41.298075000000004</v>
      </c>
      <c r="J31" s="4" t="str">
        <f>Sheet5!S62</f>
        <v>Demoralizing Blow</v>
      </c>
      <c r="K31" s="3">
        <f ca="1">Sheet5!Y62</f>
        <v>3.6895833333333332</v>
      </c>
      <c r="M31" s="3" t="str">
        <f>Sheet5!AA40</f>
        <v>Rogue Wave</v>
      </c>
      <c r="N31" s="1">
        <f ca="1">Sheet5!AB40</f>
        <v>24.276053407317498</v>
      </c>
      <c r="O31" s="1">
        <f ca="1">Sheet5!AC40</f>
        <v>27.397260273972606</v>
      </c>
      <c r="P31" s="1">
        <f ca="1">Sheet5!AD40</f>
        <v>30.518467140627713</v>
      </c>
      <c r="Q31" s="1">
        <f ca="1">Sheet5!AE40</f>
        <v>33.639674007282821</v>
      </c>
      <c r="R31" s="1">
        <f ca="1">Sheet5!AF40</f>
        <v>36.760880873937928</v>
      </c>
      <c r="S31" s="1">
        <f ca="1">Sheet5!AG40</f>
        <v>39.882087740593036</v>
      </c>
      <c r="U31" t="str">
        <f>Sheet5!A56</f>
        <v>Neutralize</v>
      </c>
      <c r="V31" s="2">
        <f ca="1">Sheet5!H56/Sheet5!C56</f>
        <v>2.328181164629763</v>
      </c>
      <c r="X31" s="2" t="str">
        <f>Sheet5!K35</f>
        <v>Incinerate</v>
      </c>
      <c r="Y31" s="2">
        <f ca="1">Sheet5!Q35/Sheet5!L35</f>
        <v>2.3434782608695652</v>
      </c>
      <c r="AA31" s="2" t="str">
        <f>Sheet5!A45</f>
        <v>Whirl</v>
      </c>
      <c r="AB31" s="2">
        <f ca="1">Sheet5!AO45</f>
        <v>0.21773610571317528</v>
      </c>
      <c r="AD31" t="str">
        <f>Sheet5!A48</f>
        <v>Pheonix Strike</v>
      </c>
      <c r="AE31">
        <f ca="1">Sheet5!H48/VLOOKUP(Sheet5!B48,Sheet2!$A$2:$O$39,15,FALSE)</f>
        <v>403.63273722698636</v>
      </c>
      <c r="AG31" t="str">
        <f>Sheet5!A77</f>
        <v>Dominant Blow (Agi)</v>
      </c>
      <c r="AH31">
        <f ca="1">Sheet5!Q77/VLOOKUP(Sheet5!B77,Sheet2!$A$2:$O$39,15,FALSE)</f>
        <v>32.441476178850451</v>
      </c>
    </row>
    <row r="32" spans="1:34">
      <c r="A32" t="str">
        <f>Sheet5!A81</f>
        <v>Infernal Binding</v>
      </c>
      <c r="B32" s="1">
        <f ca="1">Sheet5!H81</f>
        <v>416.89212000000003</v>
      </c>
      <c r="D32" s="3" t="str">
        <f>Sheet5!K59</f>
        <v>Slice</v>
      </c>
      <c r="E32" s="3">
        <f ca="1">Sheet5!Q59</f>
        <v>41.297812499999999</v>
      </c>
      <c r="J32" s="4" t="str">
        <f>Sheet5!S64</f>
        <v>Echoing Strike</v>
      </c>
      <c r="K32" s="3">
        <f ca="1">Sheet5!Y64</f>
        <v>3.6378888888888889</v>
      </c>
      <c r="M32" s="3" t="str">
        <f>Sheet5!AA37</f>
        <v>Caustic Breath</v>
      </c>
      <c r="N32" s="1">
        <f ca="1">Sheet5!AB37</f>
        <v>22.408963585434176</v>
      </c>
      <c r="O32" s="1">
        <f ca="1">Sheet5!AC37</f>
        <v>29.131652661064425</v>
      </c>
      <c r="P32" s="1">
        <f ca="1">Sheet5!AD37</f>
        <v>35.854341736694678</v>
      </c>
      <c r="Q32" s="1">
        <f ca="1">Sheet5!AE37</f>
        <v>42.577030812324935</v>
      </c>
      <c r="R32" s="1">
        <f ca="1">Sheet5!AF37</f>
        <v>49.299719887955185</v>
      </c>
      <c r="S32" s="1">
        <f ca="1">Sheet5!AG37</f>
        <v>56.022408963585434</v>
      </c>
      <c r="U32" s="2" t="str">
        <f>Sheet5!A43</f>
        <v>Pestilence</v>
      </c>
      <c r="V32" s="2">
        <f ca="1">Sheet5!H43/Sheet5!C43</f>
        <v>2.3195004029008865</v>
      </c>
      <c r="X32" t="str">
        <f>Sheet5!A56</f>
        <v>Neutralize</v>
      </c>
      <c r="Y32" s="2">
        <f ca="1">Sheet5!Q56/Sheet5!L56</f>
        <v>2.328181164629763</v>
      </c>
      <c r="AA32" s="2" t="str">
        <f>Sheet5!A48</f>
        <v>Pheonix Strike</v>
      </c>
      <c r="AB32" s="2">
        <f ca="1">Sheet5!AO48</f>
        <v>0.20454100925805191</v>
      </c>
      <c r="AD32" t="str">
        <f>Sheet5!A36</f>
        <v>Arctic Cataclysm</v>
      </c>
      <c r="AE32">
        <f ca="1">Sheet5!H36/VLOOKUP(Sheet5!B36,Sheet2!$A$2:$O$39,15,FALSE)</f>
        <v>401.38611804927666</v>
      </c>
      <c r="AG32" t="str">
        <f>Sheet5!A76</f>
        <v>Dominant Blow (Str)</v>
      </c>
      <c r="AH32">
        <f ca="1">Sheet5!Q76/VLOOKUP(Sheet5!B76,Sheet2!$A$2:$O$39,15,FALSE)</f>
        <v>32.242347935267858</v>
      </c>
    </row>
    <row r="33" spans="1:34">
      <c r="A33" t="str">
        <f>Sheet5!A40</f>
        <v>Rogue Wave</v>
      </c>
      <c r="B33" s="1">
        <f ca="1">Sheet5!H40</f>
        <v>401.40750000000003</v>
      </c>
      <c r="D33" s="3" t="str">
        <f>Sheet5!K64</f>
        <v>Echoing Strike</v>
      </c>
      <c r="E33" s="3">
        <f ca="1">Sheet5!Q64</f>
        <v>40.926250000000003</v>
      </c>
      <c r="J33" s="4" t="str">
        <f>Sheet5!S40</f>
        <v>Rogue Wave</v>
      </c>
      <c r="K33" s="3">
        <f ca="1">Sheet5!Y40</f>
        <v>3.4905000000000004</v>
      </c>
      <c r="M33" s="3" t="str">
        <f>Sheet5!AA59</f>
        <v>Slice</v>
      </c>
      <c r="N33" s="1">
        <f ca="1">Sheet5!AB59</f>
        <v>32.305433186490454</v>
      </c>
      <c r="O33" s="1">
        <f ca="1">Sheet5!AC59</f>
        <v>37.004405286343612</v>
      </c>
      <c r="P33" s="1">
        <f ca="1">Sheet5!AD59</f>
        <v>41.703377386196763</v>
      </c>
      <c r="Q33" s="1">
        <f ca="1">Sheet5!AE59</f>
        <v>46.402349486049921</v>
      </c>
      <c r="R33" s="1">
        <f ca="1">Sheet5!AF59</f>
        <v>51.101321585903079</v>
      </c>
      <c r="S33" s="1">
        <f ca="1">Sheet5!AG59</f>
        <v>55.800293685756237</v>
      </c>
      <c r="U33" s="2" t="str">
        <f>Sheet5!A46</f>
        <v>Shadowclap</v>
      </c>
      <c r="V33" s="2">
        <f ca="1">Sheet5!H46/Sheet5!C46</f>
        <v>2.3067432402725871</v>
      </c>
      <c r="X33" s="2" t="str">
        <f>Sheet5!K43</f>
        <v>Pestilence</v>
      </c>
      <c r="Y33" s="2">
        <f ca="1">Sheet5!Q43/Sheet5!L43</f>
        <v>2.3195004029008865</v>
      </c>
      <c r="AA33" s="2" t="str">
        <f>Sheet5!A74</f>
        <v>Mortal Strike</v>
      </c>
      <c r="AB33" s="2">
        <f ca="1">Sheet5!AO74</f>
        <v>0.18783601014370249</v>
      </c>
      <c r="AD33" t="str">
        <f>Sheet5!A34</f>
        <v>Gale</v>
      </c>
      <c r="AE33">
        <f ca="1">Sheet5!H34/VLOOKUP(Sheet5!B34,Sheet2!$A$2:$O$39,15,FALSE)</f>
        <v>397.48027124067596</v>
      </c>
      <c r="AG33" t="str">
        <f>Sheet5!A50</f>
        <v>Snowblast</v>
      </c>
      <c r="AH33">
        <f ca="1">Sheet5!Q50/VLOOKUP(Sheet5!B50,Sheet2!$A$2:$O$39,15,FALSE)</f>
        <v>31.133126541485368</v>
      </c>
    </row>
    <row r="34" spans="1:34">
      <c r="A34" t="str">
        <f>Sheet5!A48</f>
        <v>Pheonix Strike</v>
      </c>
      <c r="B34" s="1">
        <f ca="1">Sheet5!H48</f>
        <v>392.15625</v>
      </c>
      <c r="D34" s="3" t="str">
        <f>Sheet5!K41</f>
        <v>Frost Spire</v>
      </c>
      <c r="E34" s="3">
        <f ca="1">Sheet5!Q41</f>
        <v>39.503100000000003</v>
      </c>
      <c r="J34" s="4" t="str">
        <f>Sheet5!S59</f>
        <v>Slice</v>
      </c>
      <c r="K34" s="3">
        <f ca="1">Sheet5!Y59</f>
        <v>3.4777105263157893</v>
      </c>
      <c r="M34" s="3" t="str">
        <f>Sheet5!AA84</f>
        <v>Doom Hammer</v>
      </c>
      <c r="N34" s="1">
        <f ca="1">Sheet5!AB84</f>
        <v>31.471282454760033</v>
      </c>
      <c r="O34" s="1">
        <f ca="1">Sheet5!AC84</f>
        <v>36.191974822974039</v>
      </c>
      <c r="P34" s="1">
        <f ca="1">Sheet5!AD84</f>
        <v>40.912667191188042</v>
      </c>
      <c r="Q34" s="1">
        <f ca="1">Sheet5!AE84</f>
        <v>45.633359559402052</v>
      </c>
      <c r="R34" s="1">
        <f ca="1">Sheet5!AF84</f>
        <v>50.354051927616055</v>
      </c>
      <c r="S34" s="1">
        <f ca="1">Sheet5!AG84</f>
        <v>55.074744295830058</v>
      </c>
      <c r="U34" s="2" t="str">
        <f>Sheet5!A75</f>
        <v>Shatter</v>
      </c>
      <c r="V34" s="2">
        <f ca="1">Sheet5!H75/Sheet5!C75</f>
        <v>2.2807269874476992</v>
      </c>
      <c r="X34" s="2" t="str">
        <f>Sheet5!K46</f>
        <v>Shadowclap</v>
      </c>
      <c r="Y34" s="2">
        <f ca="1">Sheet5!Q46/Sheet5!L46</f>
        <v>2.3067432402725871</v>
      </c>
      <c r="AA34" s="2" t="str">
        <f>Sheet5!A42</f>
        <v>Terra Smash</v>
      </c>
      <c r="AB34" s="2">
        <f ca="1">Sheet5!AO42</f>
        <v>0.18593283582089554</v>
      </c>
      <c r="AD34" t="str">
        <f>Sheet5!A53</f>
        <v>Hazard Slash</v>
      </c>
      <c r="AE34">
        <f ca="1">Sheet5!H53/VLOOKUP(Sheet5!B53,Sheet2!$A$2:$O$39,15,FALSE)</f>
        <v>384.93444005266025</v>
      </c>
      <c r="AG34" t="str">
        <f>Sheet5!A51</f>
        <v>Tempest</v>
      </c>
      <c r="AH34">
        <f ca="1">Sheet5!Q51/VLOOKUP(Sheet5!B51,Sheet2!$A$2:$O$39,15,FALSE)</f>
        <v>30.687787680324135</v>
      </c>
    </row>
    <row r="35" spans="1:34">
      <c r="A35" t="str">
        <f>Sheet5!A77</f>
        <v>Dominant Blow (Agi)</v>
      </c>
      <c r="B35" s="1">
        <f ca="1">Sheet5!H77</f>
        <v>365.34250000000003</v>
      </c>
      <c r="D35" s="3" t="str">
        <f>Sheet5!K46</f>
        <v>Shadowclap</v>
      </c>
      <c r="E35" s="3">
        <f ca="1">Sheet5!Q46</f>
        <v>39.350156249999998</v>
      </c>
      <c r="J35" t="str">
        <f>Sheet5!A51</f>
        <v>Tempest</v>
      </c>
      <c r="K35" s="3">
        <f ca="1">Sheet5!Y51</f>
        <v>3.3908597560975622</v>
      </c>
      <c r="M35" s="3" t="str">
        <f>Sheet5!AA45</f>
        <v>Whirl</v>
      </c>
      <c r="N35" s="1">
        <f ca="1">Sheet5!AB45</f>
        <v>21.992522542335607</v>
      </c>
      <c r="O35" s="1">
        <f ca="1">Sheet5!AC45</f>
        <v>27.270727952496152</v>
      </c>
      <c r="P35" s="1">
        <f ca="1">Sheet5!AD45</f>
        <v>32.548933362656697</v>
      </c>
      <c r="Q35" s="1">
        <f ca="1">Sheet5!AE45</f>
        <v>37.827138772817243</v>
      </c>
      <c r="R35" s="1">
        <f ca="1">Sheet5!AF45</f>
        <v>43.105344182977788</v>
      </c>
      <c r="S35" s="1">
        <f ca="1">Sheet5!AG45</f>
        <v>48.383549593138333</v>
      </c>
      <c r="U35" s="2" t="str">
        <f>Sheet5!A59</f>
        <v>Slice</v>
      </c>
      <c r="V35" s="2">
        <f ca="1">Sheet5!H59/Sheet5!C59</f>
        <v>2.2758317834263275</v>
      </c>
      <c r="X35" s="2" t="str">
        <f>Sheet5!K75</f>
        <v>Shatter</v>
      </c>
      <c r="Y35" s="2">
        <f ca="1">Sheet5!Q75/Sheet5!L75</f>
        <v>2.2807269874476992</v>
      </c>
      <c r="AA35" s="2" t="str">
        <f>Sheet5!A66</f>
        <v>Smash</v>
      </c>
      <c r="AB35" s="2">
        <f ca="1">Sheet5!AO66</f>
        <v>0.18429012847617499</v>
      </c>
      <c r="AD35" t="str">
        <f>Sheet5!A82</f>
        <v>Swoop</v>
      </c>
      <c r="AE35">
        <f ca="1">Sheet5!H82/VLOOKUP(Sheet5!B82,Sheet2!$A$2:$O$39,15,FALSE)</f>
        <v>349.4148960216998</v>
      </c>
      <c r="AG35" t="str">
        <f>Sheet5!A78</f>
        <v>Dominant Blow (Int)</v>
      </c>
      <c r="AH35">
        <f ca="1">Sheet5!Q78/VLOOKUP(Sheet5!B78,Sheet2!$A$2:$O$39,15,FALSE)</f>
        <v>29.776665213448659</v>
      </c>
    </row>
    <row r="36" spans="1:34">
      <c r="A36" t="str">
        <f>Sheet5!A76</f>
        <v>Dominant Blow (Str)</v>
      </c>
      <c r="B36" s="1">
        <f ca="1">Sheet5!H76</f>
        <v>363.1</v>
      </c>
      <c r="D36" t="str">
        <f>Sheet5!A58</f>
        <v>Wilting</v>
      </c>
      <c r="E36" s="3">
        <f ca="1">Sheet5!Q58</f>
        <v>37.794078947368426</v>
      </c>
      <c r="J36" s="4" t="str">
        <f>Sheet5!S34</f>
        <v>Gale</v>
      </c>
      <c r="K36" s="3">
        <f ca="1">Sheet5!Y34</f>
        <v>3.3012909090909095</v>
      </c>
      <c r="M36" s="3" t="str">
        <f>Sheet5!AA46</f>
        <v>Shadowclap</v>
      </c>
      <c r="N36" s="1">
        <f ca="1">Sheet5!AB46</f>
        <v>20.980854969840024</v>
      </c>
      <c r="O36" s="1">
        <f ca="1">Sheet5!AC46</f>
        <v>27.275111460792029</v>
      </c>
      <c r="P36" s="1">
        <f ca="1">Sheet5!AD46</f>
        <v>33.569367951744034</v>
      </c>
      <c r="Q36" s="1">
        <f ca="1">Sheet5!AE46</f>
        <v>39.863624442696043</v>
      </c>
      <c r="R36" s="1">
        <f ca="1">Sheet5!AF46</f>
        <v>46.157880933648052</v>
      </c>
      <c r="S36" s="1">
        <f ca="1">Sheet5!AG46</f>
        <v>52.452137424600053</v>
      </c>
      <c r="U36" s="2" t="str">
        <f>Sheet5!A77</f>
        <v>Dominant Blow (Agi)</v>
      </c>
      <c r="V36" s="2">
        <f ca="1">Sheet5!H77/Sheet5!C77</f>
        <v>2.2470861395577697</v>
      </c>
      <c r="X36" s="2" t="str">
        <f>Sheet5!K59</f>
        <v>Slice</v>
      </c>
      <c r="Y36" s="2">
        <f ca="1">Sheet5!Q59/Sheet5!L59</f>
        <v>2.2758317834263275</v>
      </c>
      <c r="AA36" s="2" t="str">
        <f>Sheet5!A71</f>
        <v>Maw of Death</v>
      </c>
      <c r="AB36" s="2">
        <f ca="1">Sheet5!AO71</f>
        <v>0.17652513216413523</v>
      </c>
      <c r="AD36" t="str">
        <f>Sheet5!A57</f>
        <v>Blade Rain</v>
      </c>
      <c r="AE36">
        <f ca="1">Sheet5!H57/VLOOKUP(Sheet5!B57,Sheet2!$A$2:$O$39,15,FALSE)</f>
        <v>334.94189282504709</v>
      </c>
      <c r="AG36" t="str">
        <f>Sheet5!A58</f>
        <v>Wilting</v>
      </c>
      <c r="AH36">
        <f ca="1">Sheet5!Q58/VLOOKUP(Sheet5!B58,Sheet2!$A$2:$O$39,15,FALSE)</f>
        <v>29.069842496185583</v>
      </c>
    </row>
    <row r="37" spans="1:34">
      <c r="A37" t="str">
        <f>Sheet5!A53</f>
        <v>Hazard Slash</v>
      </c>
      <c r="B37" s="1">
        <f ca="1">Sheet5!H53</f>
        <v>354.83437500000002</v>
      </c>
      <c r="D37" s="3" t="str">
        <f>Sheet5!K62</f>
        <v>Demoralizing Blow</v>
      </c>
      <c r="E37" s="3">
        <f ca="1">Sheet5!Q62</f>
        <v>36.895833333333336</v>
      </c>
      <c r="J37" t="str">
        <f>Sheet5!A54</f>
        <v>Explosives</v>
      </c>
      <c r="K37" s="3">
        <f ca="1">Sheet5!Y54</f>
        <v>3.2835714285714284</v>
      </c>
      <c r="M37" t="str">
        <f>Sheet5!A82</f>
        <v>Swoop</v>
      </c>
      <c r="N37" s="1">
        <f ca="1">Sheet5!AB82</f>
        <v>27.63703362505758</v>
      </c>
      <c r="O37" s="1">
        <f ca="1">Sheet5!AC82</f>
        <v>30.86135421464763</v>
      </c>
      <c r="P37" s="1">
        <f ca="1">Sheet5!AD82</f>
        <v>34.085674804237684</v>
      </c>
      <c r="Q37" s="1">
        <f ca="1">Sheet5!AE82</f>
        <v>37.309995393827734</v>
      </c>
      <c r="R37" s="1">
        <f ca="1">Sheet5!AF82</f>
        <v>40.534315983417784</v>
      </c>
      <c r="S37" s="1">
        <f ca="1">Sheet5!AG82</f>
        <v>43.758636573007834</v>
      </c>
      <c r="U37" s="2" t="str">
        <f>Sheet5!A84</f>
        <v>Doom Hammer</v>
      </c>
      <c r="V37" s="2">
        <f ca="1">Sheet5!H84/Sheet5!C84</f>
        <v>2.2395783421178725</v>
      </c>
      <c r="X37" s="2" t="str">
        <f>Sheet5!K77</f>
        <v>Dominant Blow (Agi)</v>
      </c>
      <c r="Y37" s="2">
        <f ca="1">Sheet5!Q77/Sheet5!L77</f>
        <v>2.2470861395577697</v>
      </c>
      <c r="AA37" s="2" t="str">
        <f>Sheet5!A53</f>
        <v>Hazard Slash</v>
      </c>
      <c r="AB37" s="2">
        <f ca="1">Sheet5!AO53</f>
        <v>0.17559538537671657</v>
      </c>
      <c r="AD37" t="str">
        <f>Sheet5!A47</f>
        <v>Inferno</v>
      </c>
      <c r="AE37">
        <f ca="1">Sheet5!H47/VLOOKUP(Sheet5!B47,Sheet2!$A$2:$O$39,15,FALSE)</f>
        <v>330.64497666315833</v>
      </c>
      <c r="AG37" t="str">
        <f>Sheet5!A41</f>
        <v>Frost Spire</v>
      </c>
      <c r="AH37">
        <f ca="1">Sheet5!Q41/VLOOKUP(Sheet5!B41,Sheet2!$A$2:$O$39,15,FALSE)</f>
        <v>28.682496390427218</v>
      </c>
    </row>
    <row r="38" spans="1:34">
      <c r="A38" t="str">
        <f>Sheet5!A75</f>
        <v>Shatter</v>
      </c>
      <c r="B38" s="1">
        <f ca="1">Sheet5!H75</f>
        <v>348.86</v>
      </c>
      <c r="D38" s="3" t="str">
        <f>Sheet5!K45</f>
        <v>Whirl</v>
      </c>
      <c r="E38" s="3">
        <f ca="1">Sheet5!Q45</f>
        <v>35.014687500000001</v>
      </c>
      <c r="J38" s="4" t="str">
        <f>Sheet5!S46</f>
        <v>Shadowclap</v>
      </c>
      <c r="K38" s="3">
        <f ca="1">Sheet5!Y46</f>
        <v>3.1480124999999997</v>
      </c>
      <c r="M38" t="str">
        <f>Sheet5!A53</f>
        <v>Hazard Slash</v>
      </c>
      <c r="N38" s="1">
        <f ca="1">Sheet5!AB53</f>
        <v>5.7870370370370381</v>
      </c>
      <c r="O38" s="1">
        <f ca="1">Sheet5!AC53</f>
        <v>6.9444444444444455</v>
      </c>
      <c r="P38" s="1">
        <f ca="1">Sheet5!AD53</f>
        <v>8.101851851851853</v>
      </c>
      <c r="Q38" s="1">
        <f ca="1">Sheet5!AE53</f>
        <v>9.2592592592592613</v>
      </c>
      <c r="R38" s="1">
        <f ca="1">Sheet5!AF53</f>
        <v>10.416666666666668</v>
      </c>
      <c r="S38" s="1">
        <f ca="1">Sheet5!AG53</f>
        <v>11.574074074074076</v>
      </c>
      <c r="U38" s="2" t="str">
        <f>Sheet5!A61</f>
        <v>Chasten</v>
      </c>
      <c r="V38" s="2">
        <f ca="1">Sheet5!H61/Sheet5!C61</f>
        <v>2.1982595411423507</v>
      </c>
      <c r="X38" s="2" t="str">
        <f>Sheet5!K84</f>
        <v>Doom Hammer</v>
      </c>
      <c r="Y38" s="2">
        <f ca="1">Sheet5!Q84/Sheet5!L84</f>
        <v>2.2395783421178725</v>
      </c>
      <c r="AA38" s="2" t="str">
        <f>Sheet5!A55</f>
        <v>Blast Arrow</v>
      </c>
      <c r="AB38" s="2">
        <f ca="1">Sheet5!AO55</f>
        <v>0.17306406685236767</v>
      </c>
      <c r="AD38" t="str">
        <f>Sheet5!A43</f>
        <v>Pestilence</v>
      </c>
      <c r="AE38">
        <f ca="1">Sheet5!H43/VLOOKUP(Sheet5!B43,Sheet2!$A$2:$O$39,15,FALSE)</f>
        <v>318.54569058685581</v>
      </c>
      <c r="AG38" t="str">
        <f>Sheet5!A67</f>
        <v>Grasping Tree</v>
      </c>
      <c r="AH38">
        <f ca="1">Sheet5!Q67/VLOOKUP(Sheet5!B67,Sheet2!$A$2:$O$39,15,FALSE)</f>
        <v>28.587189477848099</v>
      </c>
    </row>
    <row r="39" spans="1:34">
      <c r="A39" t="str">
        <f>Sheet5!A54</f>
        <v>Explosives</v>
      </c>
      <c r="B39" s="1">
        <f ca="1">Sheet5!H54</f>
        <v>344.77499999999998</v>
      </c>
      <c r="D39" t="str">
        <f>Sheet5!A81</f>
        <v>Infernal Binding</v>
      </c>
      <c r="E39" s="3">
        <f ca="1">Sheet5!Q81</f>
        <v>27.792808000000001</v>
      </c>
      <c r="J39" s="4" t="str">
        <f>Sheet5!S44</f>
        <v>Pyroclasm</v>
      </c>
      <c r="K39" s="3">
        <f ca="1">Sheet5!Y44</f>
        <v>2.7476250000000002</v>
      </c>
      <c r="M39" s="3" t="str">
        <f>Sheet5!AA70</f>
        <v>Smite</v>
      </c>
      <c r="N39" s="1">
        <f ca="1">Sheet5!AB70</f>
        <v>11.465698452130708</v>
      </c>
      <c r="O39" s="1">
        <f ca="1">Sheet5!AC70</f>
        <v>11.465698452130708</v>
      </c>
      <c r="P39" s="1">
        <f ca="1">Sheet5!AD70</f>
        <v>11.465698452130708</v>
      </c>
      <c r="Q39" s="1">
        <f ca="1">Sheet5!AE70</f>
        <v>11.465698452130708</v>
      </c>
      <c r="R39" s="1">
        <f ca="1">Sheet5!AF70</f>
        <v>11.465698452130708</v>
      </c>
      <c r="S39" s="1">
        <f ca="1">Sheet5!AG70</f>
        <v>11.465698452130708</v>
      </c>
      <c r="U39" s="2" t="str">
        <f>Sheet5!A41</f>
        <v>Frost Spire</v>
      </c>
      <c r="V39" s="2">
        <f ca="1">Sheet5!H41/Sheet5!C41</f>
        <v>2.124667878618375</v>
      </c>
      <c r="X39" s="2" t="str">
        <f>Sheet5!K61</f>
        <v>Chasten</v>
      </c>
      <c r="Y39" s="2">
        <f ca="1">Sheet5!Q61/Sheet5!L61</f>
        <v>2.1982595411423507</v>
      </c>
      <c r="AA39" s="2" t="str">
        <f>Sheet5!A47</f>
        <v>Inferno</v>
      </c>
      <c r="AB39" s="2">
        <f ca="1">Sheet5!AO47</f>
        <v>0.16755443995305774</v>
      </c>
      <c r="AD39" t="str">
        <f>Sheet5!A81</f>
        <v>Infernal Binding</v>
      </c>
      <c r="AE39">
        <f ca="1">Sheet5!H81/VLOOKUP(Sheet5!B81,Sheet2!$A$2:$O$39,15,FALSE)</f>
        <v>310.92281240082508</v>
      </c>
      <c r="AG39" t="str">
        <f>Sheet5!A44</f>
        <v>Pyroclasm</v>
      </c>
      <c r="AH39">
        <f ca="1">Sheet5!Q44/VLOOKUP(Sheet5!B44,Sheet2!$A$2:$O$39,15,FALSE)</f>
        <v>28.29949212739027</v>
      </c>
    </row>
    <row r="40" spans="1:34">
      <c r="A40" t="str">
        <f>Sheet5!A67</f>
        <v>Grasping Tree</v>
      </c>
      <c r="B40" s="1">
        <f ca="1">Sheet5!H67</f>
        <v>341.32</v>
      </c>
      <c r="D40" s="3" t="str">
        <f>Sheet5!K40</f>
        <v>Rogue Wave</v>
      </c>
      <c r="E40" s="3">
        <f ca="1">Sheet5!Q40</f>
        <v>26.7605</v>
      </c>
      <c r="J40" s="4" t="str">
        <f>Sheet5!S67</f>
        <v>Grasping Tree</v>
      </c>
      <c r="K40" s="3">
        <f ca="1">Sheet5!Y67</f>
        <v>2.7305600000000001</v>
      </c>
      <c r="M40" s="3" t="str">
        <f>Sheet5!AA48</f>
        <v>Pheonix Strike</v>
      </c>
      <c r="N40" s="1">
        <f ca="1">Sheet5!AB48</f>
        <v>5.4712077691150318</v>
      </c>
      <c r="O40" s="1">
        <f ca="1">Sheet5!AC48</f>
        <v>6.5654493229380382</v>
      </c>
      <c r="P40" s="1">
        <f ca="1">Sheet5!AD48</f>
        <v>7.6596908767610445</v>
      </c>
      <c r="Q40" s="1">
        <f ca="1">Sheet5!AE48</f>
        <v>8.7539324305840509</v>
      </c>
      <c r="R40" s="1">
        <f ca="1">Sheet5!AF48</f>
        <v>9.8481739844070564</v>
      </c>
      <c r="S40" s="1">
        <f ca="1">Sheet5!AG48</f>
        <v>10.942415538230064</v>
      </c>
      <c r="U40" s="2" t="str">
        <f>Sheet5!A38</f>
        <v>Holy Strike</v>
      </c>
      <c r="V40" s="2">
        <f ca="1">Sheet5!H38/Sheet5!C38</f>
        <v>2.1136478032645432</v>
      </c>
      <c r="X40" s="2" t="str">
        <f>Sheet5!K41</f>
        <v>Frost Spire</v>
      </c>
      <c r="Y40" s="2">
        <f ca="1">Sheet5!Q41/Sheet5!L41</f>
        <v>2.124667878618375</v>
      </c>
      <c r="AA40" s="2" t="str">
        <f>Sheet5!A84</f>
        <v>Doom Hammer</v>
      </c>
      <c r="AB40" s="2">
        <f ca="1">Sheet5!AO84</f>
        <v>0.16368411836806163</v>
      </c>
      <c r="AD40" t="str">
        <f>Sheet5!A62</f>
        <v>Demoralizing Blow</v>
      </c>
      <c r="AE40">
        <f ca="1">Sheet5!H62/VLOOKUP(Sheet5!B62,Sheet2!$A$2:$O$39,15,FALSE)</f>
        <v>307.74640278876581</v>
      </c>
      <c r="AG40" t="str">
        <f>Sheet5!A62</f>
        <v>Demoralizing Blow</v>
      </c>
      <c r="AH40">
        <f ca="1">Sheet5!Q62/VLOOKUP(Sheet5!B62,Sheet2!$A$2:$O$39,15,FALSE)</f>
        <v>25.645533565730489</v>
      </c>
    </row>
    <row r="41" spans="1:34">
      <c r="A41" t="str">
        <f>Sheet5!A36</f>
        <v>Arctic Cataclysm</v>
      </c>
      <c r="B41" s="1">
        <f ca="1">Sheet5!H36</f>
        <v>337.09499999999997</v>
      </c>
      <c r="D41" s="3" t="str">
        <f>Sheet5!K84</f>
        <v>Doom Hammer</v>
      </c>
      <c r="E41" s="3">
        <f ca="1">Sheet5!Q84</f>
        <v>25.966666666666665</v>
      </c>
      <c r="J41" s="4" t="str">
        <f>Sheet5!S43</f>
        <v>Pestilence</v>
      </c>
      <c r="K41" s="3">
        <f ca="1">Sheet5!Y43</f>
        <v>2.6168181818181822</v>
      </c>
      <c r="M41" s="3" t="str">
        <f>Sheet5!AA69</f>
        <v>Lunge</v>
      </c>
      <c r="N41" s="1">
        <f ca="1">Sheet5!AB69</f>
        <v>23.696682464454977</v>
      </c>
      <c r="O41" s="1">
        <f ca="1">Sheet5!AC69</f>
        <v>27.843601895734597</v>
      </c>
      <c r="P41" s="1">
        <f ca="1">Sheet5!AD69</f>
        <v>31.990521327014218</v>
      </c>
      <c r="Q41" s="1">
        <f ca="1">Sheet5!AE69</f>
        <v>36.137440758293842</v>
      </c>
      <c r="R41" s="1">
        <f ca="1">Sheet5!AF69</f>
        <v>40.284360189573462</v>
      </c>
      <c r="S41" s="1">
        <f ca="1">Sheet5!AG69</f>
        <v>44.431279620853083</v>
      </c>
      <c r="U41" s="2" t="str">
        <f>Sheet5!A36</f>
        <v>Arctic Cataclysm</v>
      </c>
      <c r="V41" s="2">
        <f ca="1">Sheet5!H36/Sheet5!C36</f>
        <v>2.0564604685212293</v>
      </c>
      <c r="X41" s="2" t="str">
        <f>Sheet5!K36</f>
        <v>Arctic Cataclysm</v>
      </c>
      <c r="Y41" s="2">
        <f ca="1">Sheet5!Q36/Sheet5!L36</f>
        <v>2.0564604685212293</v>
      </c>
      <c r="AA41" s="2" t="str">
        <f>Sheet5!A44</f>
        <v>Pyroclasm</v>
      </c>
      <c r="AB41" s="2">
        <f ca="1">Sheet5!AO44</f>
        <v>0.1591876118258499</v>
      </c>
      <c r="AD41" t="str">
        <f>Sheet5!A40</f>
        <v>Rogue Wave</v>
      </c>
      <c r="AE41">
        <f ca="1">Sheet5!H40/VLOOKUP(Sheet5!B40,Sheet2!$A$2:$O$39,15,FALSE)</f>
        <v>300.82878983951178</v>
      </c>
      <c r="AG41" t="str">
        <f>Sheet5!A36</f>
        <v>Arctic Cataclysm</v>
      </c>
      <c r="AH41">
        <f ca="1">Sheet5!Q36/VLOOKUP(Sheet5!B36,Sheet2!$A$2:$O$39,15,FALSE)</f>
        <v>25.086632378079791</v>
      </c>
    </row>
    <row r="42" spans="1:34">
      <c r="A42" t="str">
        <f>Sheet5!A78</f>
        <v>Dominant Blow (Int)</v>
      </c>
      <c r="B42" s="1">
        <f ca="1">Sheet5!H78</f>
        <v>335.33249999999998</v>
      </c>
      <c r="D42" s="3" t="str">
        <f>Sheet5!K39</f>
        <v>Rockslide</v>
      </c>
      <c r="E42" s="3">
        <f ca="1">Sheet5!Q39</f>
        <v>25.271458333333335</v>
      </c>
      <c r="J42" s="4" t="str">
        <f>Sheet5!S45</f>
        <v>Whirl</v>
      </c>
      <c r="K42" s="3">
        <f ca="1">Sheet5!Y45</f>
        <v>2.5465227272727273</v>
      </c>
      <c r="M42" t="str">
        <f>Sheet5!A55</f>
        <v>Blast Arrow</v>
      </c>
      <c r="N42" s="1">
        <f ca="1">Sheet5!AB55</f>
        <v>10.220768601798856</v>
      </c>
      <c r="O42" s="1">
        <f ca="1">Sheet5!AC55</f>
        <v>10.220768601798856</v>
      </c>
      <c r="P42" s="1">
        <f ca="1">Sheet5!AD55</f>
        <v>10.220768601798856</v>
      </c>
      <c r="Q42" s="1">
        <f ca="1">Sheet5!AE55</f>
        <v>10.220768601798856</v>
      </c>
      <c r="R42" s="1">
        <f ca="1">Sheet5!AF55</f>
        <v>10.220768601798856</v>
      </c>
      <c r="S42" s="1">
        <f ca="1">Sheet5!AG55</f>
        <v>10.220768601798856</v>
      </c>
      <c r="U42" s="2" t="str">
        <f>Sheet5!A71</f>
        <v>Maw of Death</v>
      </c>
      <c r="V42" s="2">
        <f ca="1">Sheet5!H71/Sheet5!C71</f>
        <v>2.0467503405331775</v>
      </c>
      <c r="X42" s="2" t="str">
        <f>Sheet5!K71</f>
        <v>Maw of Death</v>
      </c>
      <c r="Y42" s="2">
        <f ca="1">Sheet5!Q71/Sheet5!L71</f>
        <v>2.0467503405331775</v>
      </c>
      <c r="AA42" s="2" t="str">
        <f>Sheet5!A75</f>
        <v>Shatter</v>
      </c>
      <c r="AB42" s="2">
        <f ca="1">Sheet5!AO75</f>
        <v>0.15728584310189361</v>
      </c>
      <c r="AD42" t="str">
        <f>Sheet5!A55</f>
        <v>Blast Arrow</v>
      </c>
      <c r="AE42">
        <f ca="1">Sheet5!H55/VLOOKUP(Sheet5!B55,Sheet2!$A$2:$O$39,15,FALSE)</f>
        <v>299.35347677441223</v>
      </c>
      <c r="AG42" t="str">
        <f>Sheet5!A45</f>
        <v>Whirl</v>
      </c>
      <c r="AH42">
        <f ca="1">Sheet5!Q45/VLOOKUP(Sheet5!B45,Sheet2!$A$2:$O$39,15,FALSE)</f>
        <v>24.182908959828495</v>
      </c>
    </row>
    <row r="43" spans="1:34">
      <c r="A43" t="str">
        <f>Sheet5!A59</f>
        <v>Slice</v>
      </c>
      <c r="B43" s="1">
        <f ca="1">Sheet5!H59</f>
        <v>330.38249999999999</v>
      </c>
      <c r="D43" t="str">
        <f>Sheet5!A80</f>
        <v>Necrotic Shot</v>
      </c>
      <c r="E43" s="3">
        <f ca="1">Sheet5!Q80</f>
        <v>24.954062499999999</v>
      </c>
      <c r="J43" s="4" t="str">
        <f>Sheet5!S38</f>
        <v>Holy Strike</v>
      </c>
      <c r="K43" s="3">
        <f ca="1">Sheet5!Y38</f>
        <v>2.4921423913043479</v>
      </c>
      <c r="M43" s="3" t="str">
        <f>Sheet5!AA42</f>
        <v>Terra Smash</v>
      </c>
      <c r="N43" s="1">
        <f ca="1">Sheet5!AB42</f>
        <v>19.547612398771292</v>
      </c>
      <c r="O43" s="1">
        <f ca="1">Sheet5!AC42</f>
        <v>24.015638089919019</v>
      </c>
      <c r="P43" s="1">
        <f ca="1">Sheet5!AD42</f>
        <v>28.483663781066742</v>
      </c>
      <c r="Q43" s="1">
        <f ca="1">Sheet5!AE42</f>
        <v>32.951689472214468</v>
      </c>
      <c r="R43" s="1">
        <f ca="1">Sheet5!AF42</f>
        <v>37.419715163362191</v>
      </c>
      <c r="S43" s="1">
        <f ca="1">Sheet5!AG42</f>
        <v>41.887740854509914</v>
      </c>
      <c r="U43" s="2" t="str">
        <f>Sheet5!A68</f>
        <v>Ice Lance</v>
      </c>
      <c r="V43" s="2">
        <f ca="1">Sheet5!H68/Sheet5!C68</f>
        <v>2.0061472374463043</v>
      </c>
      <c r="X43" s="2" t="str">
        <f>Sheet5!K68</f>
        <v>Ice Lance</v>
      </c>
      <c r="Y43" s="2">
        <f ca="1">Sheet5!Q68/Sheet5!L68</f>
        <v>2.0061472374463043</v>
      </c>
      <c r="AA43" s="2" t="str">
        <f>Sheet5!A36</f>
        <v>Arctic Cataclysm</v>
      </c>
      <c r="AB43" s="2">
        <f ca="1">Sheet5!AO36</f>
        <v>0.15198151487826869</v>
      </c>
      <c r="AD43" t="str">
        <f>Sheet5!A77</f>
        <v>Dominant Blow (Agi)</v>
      </c>
      <c r="AE43">
        <f ca="1">Sheet5!H77/VLOOKUP(Sheet5!B77,Sheet2!$A$2:$O$39,15,FALSE)</f>
        <v>259.53180943080361</v>
      </c>
      <c r="AG43" t="str">
        <f>Sheet5!A57</f>
        <v>Blade Rain</v>
      </c>
      <c r="AH43">
        <f ca="1">Sheet5!Q57/VLOOKUP(Sheet5!B57,Sheet2!$A$2:$O$39,15,FALSE)</f>
        <v>22.329459521669804</v>
      </c>
    </row>
    <row r="44" spans="1:34">
      <c r="A44" t="str">
        <f>Sheet5!A47</f>
        <v>Inferno</v>
      </c>
      <c r="B44" s="1">
        <f ca="1">Sheet5!H47</f>
        <v>321.24374999999998</v>
      </c>
      <c r="D44" t="str">
        <f>Sheet5!A82</f>
        <v>Swoop</v>
      </c>
      <c r="E44" s="3">
        <f ca="1">Sheet5!Q82</f>
        <v>23.36</v>
      </c>
      <c r="J44" s="4" t="str">
        <f>Sheet5!S39</f>
        <v>Rockslide</v>
      </c>
      <c r="K44" s="3">
        <f ca="1">Sheet5!Y39</f>
        <v>2.4588445945945945</v>
      </c>
      <c r="M44" s="3" t="str">
        <f>Sheet5!AA71</f>
        <v>Maw of Death</v>
      </c>
      <c r="N44" s="1">
        <f ca="1">Sheet5!AB71</f>
        <v>21.875</v>
      </c>
      <c r="O44" s="1">
        <f ca="1">Sheet5!AC71</f>
        <v>25.625</v>
      </c>
      <c r="P44" s="1">
        <f ca="1">Sheet5!AD71</f>
        <v>29.375</v>
      </c>
      <c r="Q44" s="1">
        <f ca="1">Sheet5!AE71</f>
        <v>33.125</v>
      </c>
      <c r="R44" s="1">
        <f ca="1">Sheet5!AF71</f>
        <v>36.875</v>
      </c>
      <c r="S44" s="1">
        <f ca="1">Sheet5!AG71</f>
        <v>40.625</v>
      </c>
      <c r="U44" s="2" t="str">
        <f>Sheet5!A37</f>
        <v>Caustic Breath</v>
      </c>
      <c r="V44" s="2">
        <f ca="1">Sheet5!H37/Sheet5!C37</f>
        <v>2.0026984803294985</v>
      </c>
      <c r="X44" s="2" t="str">
        <f>Sheet5!K37</f>
        <v>Caustic Breath</v>
      </c>
      <c r="Y44" s="2">
        <f ca="1">Sheet5!Q37/Sheet5!L37</f>
        <v>2.0026984803294985</v>
      </c>
      <c r="AA44" s="2" t="str">
        <f>Sheet5!A39</f>
        <v>Rockslide</v>
      </c>
      <c r="AB44" s="2">
        <f ca="1">Sheet5!AO39</f>
        <v>0.14795454545454545</v>
      </c>
      <c r="AD44" t="str">
        <f>Sheet5!A76</f>
        <v>Dominant Blow (Str)</v>
      </c>
      <c r="AE44">
        <f ca="1">Sheet5!H76/VLOOKUP(Sheet5!B76,Sheet2!$A$2:$O$39,15,FALSE)</f>
        <v>257.93878348214287</v>
      </c>
      <c r="AG44" t="str">
        <f>Sheet5!A47</f>
        <v>Inferno</v>
      </c>
      <c r="AH44">
        <f ca="1">Sheet5!Q47/VLOOKUP(Sheet5!B47,Sheet2!$A$2:$O$39,15,FALSE)</f>
        <v>22.042998444210554</v>
      </c>
    </row>
    <row r="45" spans="1:34">
      <c r="A45" t="str">
        <f>Sheet5!A83</f>
        <v>Entangling Seed</v>
      </c>
      <c r="B45" s="1">
        <f ca="1">Sheet5!H83</f>
        <v>317.5</v>
      </c>
      <c r="D45" s="3" t="str">
        <f>Sheet5!K47</f>
        <v>Inferno</v>
      </c>
      <c r="E45" s="3">
        <f ca="1">Sheet5!Q47</f>
        <v>21.416249999999998</v>
      </c>
      <c r="J45" t="str">
        <f>Sheet5!A83</f>
        <v>Entangling Seed</v>
      </c>
      <c r="K45" s="3">
        <f ca="1">Sheet5!Y83</f>
        <v>2.2678571428571428</v>
      </c>
      <c r="M45" s="3" t="str">
        <f>Sheet5!AA73</f>
        <v>Rend Soul</v>
      </c>
      <c r="N45" s="1">
        <f ca="1">Sheet5!AB73</f>
        <v>18.599932363882314</v>
      </c>
      <c r="O45" s="1">
        <f ca="1">Sheet5!AC73</f>
        <v>20.629015894487658</v>
      </c>
      <c r="P45" s="1">
        <f ca="1">Sheet5!AD73</f>
        <v>22.658099425093003</v>
      </c>
      <c r="Q45" s="1">
        <f ca="1">Sheet5!AE73</f>
        <v>24.687182955698344</v>
      </c>
      <c r="R45" s="1">
        <f ca="1">Sheet5!AF73</f>
        <v>26.716266486303688</v>
      </c>
      <c r="S45" s="1">
        <f ca="1">Sheet5!AG73</f>
        <v>28.745350016909033</v>
      </c>
      <c r="U45" t="str">
        <f>Sheet5!A50</f>
        <v>Snowblast</v>
      </c>
      <c r="V45" s="2">
        <f ca="1">Sheet5!H50/Sheet5!C50</f>
        <v>1.9629108996539795</v>
      </c>
      <c r="X45" t="str">
        <f>Sheet5!A50</f>
        <v>Snowblast</v>
      </c>
      <c r="Y45" s="2">
        <f ca="1">Sheet5!Q50/Sheet5!L50</f>
        <v>1.9629108996539797</v>
      </c>
      <c r="AA45" s="2" t="str">
        <f>Sheet5!A80</f>
        <v>Necrotic Shot</v>
      </c>
      <c r="AB45" s="2">
        <f ca="1">Sheet5!AO80</f>
        <v>0.14369803850998739</v>
      </c>
      <c r="AD45" t="str">
        <f>Sheet5!A83</f>
        <v>Entangling Seed</v>
      </c>
      <c r="AE45">
        <f ca="1">Sheet5!H83/VLOOKUP(Sheet5!B83,Sheet2!$A$2:$O$39,15,FALSE)</f>
        <v>244.2095494744575</v>
      </c>
      <c r="AG45" t="str">
        <f>Sheet5!A81</f>
        <v>Infernal Binding</v>
      </c>
      <c r="AH45">
        <f ca="1">Sheet5!Q81/VLOOKUP(Sheet5!B81,Sheet2!$A$2:$O$39,15,FALSE)</f>
        <v>20.728187493388337</v>
      </c>
    </row>
    <row r="46" spans="1:34">
      <c r="A46" t="str">
        <f>Sheet5!A46</f>
        <v>Shadowclap</v>
      </c>
      <c r="B46" s="1">
        <f ca="1">Sheet5!H46</f>
        <v>314.80124999999998</v>
      </c>
      <c r="D46" s="3" t="str">
        <f>Sheet5!K36</f>
        <v>Arctic Cataclysm</v>
      </c>
      <c r="E46" s="3">
        <f ca="1">Sheet5!Q36</f>
        <v>21.068437499999998</v>
      </c>
      <c r="J46" s="4" t="str">
        <f>Sheet5!S77</f>
        <v>Dominant Blow (Agi)</v>
      </c>
      <c r="K46" s="3">
        <f ca="1">Sheet5!Y77</f>
        <v>2.0876714285714288</v>
      </c>
      <c r="M46" s="3" t="str">
        <f>Sheet5!AA66</f>
        <v>Smash</v>
      </c>
      <c r="N46" s="1">
        <f ca="1">Sheet5!AB66</f>
        <v>21.472392638036812</v>
      </c>
      <c r="O46" s="1">
        <f ca="1">Sheet5!AC66</f>
        <v>25.153374233128837</v>
      </c>
      <c r="P46" s="1">
        <f ca="1">Sheet5!AD66</f>
        <v>28.834355828220861</v>
      </c>
      <c r="Q46" s="1">
        <f ca="1">Sheet5!AE66</f>
        <v>32.515337423312886</v>
      </c>
      <c r="R46" s="1">
        <f ca="1">Sheet5!AF66</f>
        <v>36.196319018404907</v>
      </c>
      <c r="S46" s="1">
        <f ca="1">Sheet5!AG66</f>
        <v>39.877300613496935</v>
      </c>
      <c r="U46" s="2" t="str">
        <f>Sheet5!A45</f>
        <v>Whirl</v>
      </c>
      <c r="V46" s="2">
        <f ca="1">Sheet5!H45/Sheet5!C45</f>
        <v>1.9106791149763396</v>
      </c>
      <c r="X46" s="2" t="str">
        <f>Sheet5!K45</f>
        <v>Whirl</v>
      </c>
      <c r="Y46" s="2">
        <f ca="1">Sheet5!Q45/Sheet5!L45</f>
        <v>1.9106791149763396</v>
      </c>
      <c r="AA46" s="2" t="str">
        <f>Sheet5!A37</f>
        <v>Caustic Breath</v>
      </c>
      <c r="AB46" s="2">
        <f ca="1">Sheet5!AO37</f>
        <v>0.14167113194909578</v>
      </c>
      <c r="AD46" t="str">
        <f>Sheet5!A78</f>
        <v>Dominant Blow (Int)</v>
      </c>
      <c r="AE46">
        <f ca="1">Sheet5!H78/VLOOKUP(Sheet5!B78,Sheet2!$A$2:$O$39,15,FALSE)</f>
        <v>238.21332170758927</v>
      </c>
      <c r="AG46" t="str">
        <f>Sheet5!A40</f>
        <v>Rogue Wave</v>
      </c>
      <c r="AH46">
        <f ca="1">Sheet5!Q40/VLOOKUP(Sheet5!B40,Sheet2!$A$2:$O$39,15,FALSE)</f>
        <v>20.05525265596745</v>
      </c>
    </row>
    <row r="47" spans="1:34">
      <c r="A47" t="str">
        <f>Sheet5!A55</f>
        <v>Blast Arrow</v>
      </c>
      <c r="B47" s="1">
        <f ca="1">Sheet5!H55</f>
        <v>310.64999999999998</v>
      </c>
      <c r="D47" s="3" t="str">
        <f>Sheet5!K44</f>
        <v>Pyroclasm</v>
      </c>
      <c r="E47" s="3">
        <f ca="1">Sheet5!Q44</f>
        <v>17.965240384615388</v>
      </c>
      <c r="J47" s="4" t="str">
        <f>Sheet5!S76</f>
        <v>Dominant Blow (Str)</v>
      </c>
      <c r="K47" s="3">
        <f ca="1">Sheet5!Y76</f>
        <v>2.0748571428571432</v>
      </c>
      <c r="M47" s="3" t="str">
        <f>Sheet5!AA72</f>
        <v>Cinderfury</v>
      </c>
      <c r="N47" s="1">
        <f ca="1">Sheet5!AB72</f>
        <v>23.65930599369085</v>
      </c>
      <c r="O47" s="1">
        <f ca="1">Sheet5!AC72</f>
        <v>26.813880126182962</v>
      </c>
      <c r="P47" s="1">
        <f ca="1">Sheet5!AD72</f>
        <v>29.968454258675077</v>
      </c>
      <c r="Q47" s="1">
        <f ca="1">Sheet5!AE72</f>
        <v>33.123028391167189</v>
      </c>
      <c r="R47" s="1">
        <f ca="1">Sheet5!AF72</f>
        <v>36.277602523659304</v>
      </c>
      <c r="S47" s="1">
        <f ca="1">Sheet5!AG72</f>
        <v>39.43217665615142</v>
      </c>
      <c r="U47" s="2" t="str">
        <f>Sheet5!A64</f>
        <v>Echoing Strike</v>
      </c>
      <c r="V47" s="2">
        <f ca="1">Sheet5!H64/Sheet5!C64</f>
        <v>1.8568552389054305</v>
      </c>
      <c r="X47" s="2" t="str">
        <f>Sheet5!K64</f>
        <v>Echoing Strike</v>
      </c>
      <c r="Y47" s="2">
        <f ca="1">Sheet5!Q64/Sheet5!L64</f>
        <v>1.8568552389054305</v>
      </c>
      <c r="AA47" s="2" t="str">
        <f>Sheet5!A56</f>
        <v>Neutralize</v>
      </c>
      <c r="AB47" s="2">
        <f ca="1">Sheet5!AO56</f>
        <v>0.13531337047353761</v>
      </c>
      <c r="AD47" t="str">
        <f>Sheet5!A56</f>
        <v>Neutralize</v>
      </c>
      <c r="AE47">
        <f ca="1">Sheet5!H56/VLOOKUP(Sheet5!B56,Sheet2!$A$2:$O$39,15,FALSE)</f>
        <v>234.05510249491411</v>
      </c>
      <c r="AG47" t="str">
        <f>Sheet5!A80</f>
        <v>Necrotic Shot</v>
      </c>
      <c r="AH47">
        <f ca="1">Sheet5!Q80/VLOOKUP(Sheet5!B80,Sheet2!$A$2:$O$39,15,FALSE)</f>
        <v>18.611019304768732</v>
      </c>
    </row>
    <row r="48" spans="1:34">
      <c r="A48" t="str">
        <f>Sheet5!A45</f>
        <v>Whirl</v>
      </c>
      <c r="B48" s="1">
        <f ca="1">Sheet5!H45</f>
        <v>280.11750000000001</v>
      </c>
      <c r="D48" s="3" t="str">
        <f>Sheet5!K67</f>
        <v>Grasping Tree</v>
      </c>
      <c r="E48" s="3">
        <f ca="1">Sheet5!Q67</f>
        <v>17.964210526315789</v>
      </c>
      <c r="J48" t="str">
        <f>Sheet5!A56</f>
        <v>Neutralize</v>
      </c>
      <c r="K48" s="3">
        <f ca="1">Sheet5!Y56</f>
        <v>1.9431</v>
      </c>
      <c r="M48" s="3" t="str">
        <f>Sheet5!AA61</f>
        <v>Chasten</v>
      </c>
      <c r="N48" s="1">
        <f ca="1">Sheet5!AB61</f>
        <v>18.559762435040831</v>
      </c>
      <c r="O48" s="1">
        <f ca="1">Sheet5!AC61</f>
        <v>20.044543429844097</v>
      </c>
      <c r="P48" s="1">
        <f ca="1">Sheet5!AD61</f>
        <v>21.529324424647363</v>
      </c>
      <c r="Q48" s="1">
        <f ca="1">Sheet5!AE61</f>
        <v>23.014105419450633</v>
      </c>
      <c r="R48" s="1">
        <f ca="1">Sheet5!AF61</f>
        <v>24.498886414253899</v>
      </c>
      <c r="S48" s="1">
        <f ca="1">Sheet5!AG61</f>
        <v>25.983667409057166</v>
      </c>
      <c r="U48" s="2" t="str">
        <f>Sheet5!A66</f>
        <v>Smash</v>
      </c>
      <c r="V48" s="2">
        <f ca="1">Sheet5!H66/Sheet5!C66</f>
        <v>1.7824616594573339</v>
      </c>
      <c r="X48" s="2" t="str">
        <f>Sheet5!K66</f>
        <v>Smash</v>
      </c>
      <c r="Y48" s="2">
        <f ca="1">Sheet5!Q66/Sheet5!L66</f>
        <v>1.7824616594573339</v>
      </c>
      <c r="AA48" s="2" t="str">
        <f>Sheet5!A35</f>
        <v>Incinerate</v>
      </c>
      <c r="AB48" s="2">
        <f ca="1">Sheet5!AO35</f>
        <v>0.13134393638170974</v>
      </c>
      <c r="AD48" t="str">
        <f>Sheet5!A54</f>
        <v>Explosives</v>
      </c>
      <c r="AE48">
        <f ca="1">Sheet5!H54/VLOOKUP(Sheet5!B54,Sheet2!$A$2:$O$39,15,FALSE)</f>
        <v>221.738487511302</v>
      </c>
      <c r="AG48" t="str">
        <f>Sheet5!A56</f>
        <v>Neutralize</v>
      </c>
      <c r="AH48">
        <f ca="1">Sheet5!Q56/VLOOKUP(Sheet5!B56,Sheet2!$A$2:$O$39,15,FALSE)</f>
        <v>11.702755124745705</v>
      </c>
    </row>
    <row r="49" spans="1:34">
      <c r="A49" t="str">
        <f>Sheet5!A56</f>
        <v>Neutralize</v>
      </c>
      <c r="B49" s="1">
        <f ca="1">Sheet5!H56</f>
        <v>242.88750000000002</v>
      </c>
      <c r="D49" t="str">
        <f>Sheet5!A83</f>
        <v>Entangling Seed</v>
      </c>
      <c r="E49" s="3">
        <f ca="1">Sheet5!Q83</f>
        <v>14.431818181818182</v>
      </c>
      <c r="J49" s="4" t="str">
        <f>Sheet5!S78</f>
        <v>Dominant Blow (Int)</v>
      </c>
      <c r="K49" s="3">
        <f ca="1">Sheet5!Y78</f>
        <v>1.9161857142857142</v>
      </c>
      <c r="M49" s="3" t="str">
        <f>Sheet5!AA47</f>
        <v>Inferno</v>
      </c>
      <c r="N49" s="1">
        <f ca="1">Sheet5!AB47</f>
        <v>6.8390097113937891</v>
      </c>
      <c r="O49" s="1">
        <f ca="1">Sheet5!AC47</f>
        <v>7.2493502940774164</v>
      </c>
      <c r="P49" s="1">
        <f ca="1">Sheet5!AD47</f>
        <v>7.6596908767610445</v>
      </c>
      <c r="Q49" s="1">
        <f ca="1">Sheet5!AE47</f>
        <v>8.0700314594446709</v>
      </c>
      <c r="R49" s="1">
        <f ca="1">Sheet5!AF47</f>
        <v>8.4803720421282982</v>
      </c>
      <c r="S49" s="1">
        <f ca="1">Sheet5!AG47</f>
        <v>8.8907126248119255</v>
      </c>
      <c r="U49" t="str">
        <f>Sheet5!A82</f>
        <v>Swoop</v>
      </c>
      <c r="V49" s="2">
        <f ca="1">Sheet5!H82/Sheet5!C82</f>
        <v>1.6935717738037701</v>
      </c>
      <c r="X49" t="str">
        <f>Sheet5!A82</f>
        <v>Swoop</v>
      </c>
      <c r="Y49" s="2">
        <f ca="1">Sheet5!Q82/Sheet5!L82</f>
        <v>1.6935717738037701</v>
      </c>
      <c r="AA49" s="2" t="str">
        <f>Sheet5!A67</f>
        <v>Grasping Tree</v>
      </c>
      <c r="AB49" s="2">
        <f ca="1">Sheet5!AO67</f>
        <v>0.11514548368052627</v>
      </c>
      <c r="AD49" t="str">
        <f>Sheet5!A35</f>
        <v>Incinerate</v>
      </c>
      <c r="AE49">
        <f ca="1">Sheet5!H35/VLOOKUP(Sheet5!B35,Sheet2!$A$2:$O$39,15,FALSE)</f>
        <v>218.53982070806961</v>
      </c>
      <c r="AG49" t="str">
        <f>Sheet5!A82</f>
        <v>Swoop</v>
      </c>
      <c r="AH49">
        <f ca="1">Sheet5!Q82/VLOOKUP(Sheet5!B82,Sheet2!$A$2:$O$39,15,FALSE)</f>
        <v>11.647163200723327</v>
      </c>
    </row>
    <row r="50" spans="1:34">
      <c r="A50" t="str">
        <f>Sheet5!A35</f>
        <v>Incinerate</v>
      </c>
      <c r="B50" s="1">
        <f ca="1">Sheet5!H35</f>
        <v>231.23099999999999</v>
      </c>
      <c r="D50" t="str">
        <f>Sheet5!A56</f>
        <v>Neutralize</v>
      </c>
      <c r="E50" s="3">
        <f ca="1">Sheet5!Q56</f>
        <v>12.144375</v>
      </c>
      <c r="J50" t="str">
        <f>Sheet5!A81</f>
        <v>Infernal Binding</v>
      </c>
      <c r="K50" s="3">
        <f ca="1">Sheet5!Y81</f>
        <v>1.8949641818181819</v>
      </c>
      <c r="M50" s="3" t="str">
        <f>Sheet5!AA75</f>
        <v>Shatter</v>
      </c>
      <c r="N50" s="1">
        <f ca="1">Sheet5!AB75</f>
        <v>4.7784831729128268</v>
      </c>
      <c r="O50" s="1">
        <f ca="1">Sheet5!AC75</f>
        <v>5.5976517168407396</v>
      </c>
      <c r="P50" s="1">
        <f ca="1">Sheet5!AD75</f>
        <v>6.4168202607686524</v>
      </c>
      <c r="Q50" s="1">
        <f ca="1">Sheet5!AE75</f>
        <v>7.2359888046965661</v>
      </c>
      <c r="R50" s="1">
        <f ca="1">Sheet5!AF75</f>
        <v>8.0551573486244799</v>
      </c>
      <c r="S50" s="1">
        <f ca="1">Sheet5!AG75</f>
        <v>8.8743258925523918</v>
      </c>
      <c r="U50" t="str">
        <f>Sheet5!A57</f>
        <v>Blade Rain</v>
      </c>
      <c r="V50" s="2">
        <f ca="1">Sheet5!H57/Sheet5!C57</f>
        <v>1.644724583672994</v>
      </c>
      <c r="X50" t="str">
        <f>Sheet5!A57</f>
        <v>Blade Rain</v>
      </c>
      <c r="Y50" s="2">
        <f ca="1">Sheet5!Q57/Sheet5!L57</f>
        <v>1.644724583672994</v>
      </c>
      <c r="AA50" s="2" t="str">
        <f>Sheet5!A59</f>
        <v>Slice</v>
      </c>
      <c r="AB50" s="2">
        <f ca="1">Sheet5!AO59</f>
        <v>0.11089452043299487</v>
      </c>
      <c r="AD50" t="str">
        <f>Sheet5!A45</f>
        <v>Whirl</v>
      </c>
      <c r="AE50">
        <f ca="1">Sheet5!H45/VLOOKUP(Sheet5!B45,Sheet2!$A$2:$O$39,15,FALSE)</f>
        <v>193.46327167862796</v>
      </c>
      <c r="AG50" t="str">
        <f>Sheet5!A83</f>
        <v>Entangling Seed</v>
      </c>
      <c r="AH50">
        <f ca="1">Sheet5!Q83/VLOOKUP(Sheet5!B83,Sheet2!$A$2:$O$39,15,FALSE)</f>
        <v>11.100434067020796</v>
      </c>
    </row>
    <row r="51" spans="1:34">
      <c r="A51" t="str">
        <f>Sheet5!A80</f>
        <v>Necrotic Shot</v>
      </c>
      <c r="B51" s="1">
        <f ca="1">Sheet5!H80</f>
        <v>199.63249999999999</v>
      </c>
      <c r="D51" t="str">
        <f>Sheet5!A55</f>
        <v>Blast Arrow</v>
      </c>
      <c r="E51" s="3">
        <f ca="1">Sheet5!Q55</f>
        <v>10.354999999999999</v>
      </c>
      <c r="J51" s="4" t="str">
        <f>Sheet5!S35</f>
        <v>Incinerate</v>
      </c>
      <c r="K51" s="3">
        <f ca="1">Sheet5!Y35</f>
        <v>1.8498479999999999</v>
      </c>
      <c r="M51" s="3" t="str">
        <f>Sheet5!AA64</f>
        <v>Echoing Strike</v>
      </c>
      <c r="N51" s="1">
        <f ca="1">Sheet5!AB64</f>
        <v>9.0041419052764269</v>
      </c>
      <c r="O51" s="1">
        <f ca="1">Sheet5!AC64</f>
        <v>10.444804610120656</v>
      </c>
      <c r="P51" s="1">
        <f ca="1">Sheet5!AD64</f>
        <v>11.885467314964885</v>
      </c>
      <c r="Q51" s="1">
        <f ca="1">Sheet5!AE64</f>
        <v>13.326130019809112</v>
      </c>
      <c r="R51" s="1">
        <f ca="1">Sheet5!AF64</f>
        <v>14.766792724653341</v>
      </c>
      <c r="S51" s="1">
        <f ca="1">Sheet5!AG64</f>
        <v>16.207455429497568</v>
      </c>
      <c r="U51" s="2" t="str">
        <f>Sheet5!A40</f>
        <v>Rogue Wave</v>
      </c>
      <c r="V51" s="2">
        <f ca="1">Sheet5!H40/Sheet5!C40</f>
        <v>1.6439231345145995</v>
      </c>
      <c r="X51" s="2" t="str">
        <f>Sheet5!K40</f>
        <v>Rogue Wave</v>
      </c>
      <c r="Y51" s="2">
        <f ca="1">Sheet5!Q40/Sheet5!L40</f>
        <v>1.6439231345145993</v>
      </c>
      <c r="AA51" s="2" t="str">
        <f>Sheet5!A46</f>
        <v>Shadowclap</v>
      </c>
      <c r="AB51" s="2">
        <f ca="1">Sheet5!AO46</f>
        <v>0.11024382770092803</v>
      </c>
      <c r="AD51" t="str">
        <f>Sheet5!A80</f>
        <v>Necrotic Shot</v>
      </c>
      <c r="AE51">
        <f ca="1">Sheet5!H80/VLOOKUP(Sheet5!B80,Sheet2!$A$2:$O$39,15,FALSE)</f>
        <v>148.88815443814985</v>
      </c>
      <c r="AG51" t="str">
        <f>Sheet5!A53</f>
        <v>Hazard Slash</v>
      </c>
      <c r="AH51">
        <f ca="1">Sheet5!Q53/VLOOKUP(Sheet5!B53,Sheet2!$A$2:$O$39,15,FALSE)</f>
        <v>10.998126858647437</v>
      </c>
    </row>
    <row r="52" spans="1:34">
      <c r="A52" t="str">
        <f>Sheet5!A64</f>
        <v>Echoing Strike</v>
      </c>
      <c r="B52" s="1">
        <f ca="1">Sheet5!H64</f>
        <v>163.70500000000001</v>
      </c>
      <c r="D52" t="str">
        <f>Sheet5!A53</f>
        <v>Hazard Slash</v>
      </c>
      <c r="E52" s="3">
        <f ca="1">Sheet5!Q53</f>
        <v>10.138125</v>
      </c>
      <c r="J52" s="4" t="str">
        <f>Sheet5!S36</f>
        <v>Arctic Cataclysm</v>
      </c>
      <c r="K52" s="3">
        <f ca="1">Sheet5!Y36</f>
        <v>1.7741842105263157</v>
      </c>
      <c r="M52" t="str">
        <f>Sheet5!A80</f>
        <v>Necrotic Shot</v>
      </c>
      <c r="N52" s="1">
        <f ca="1">Sheet5!AB80</f>
        <v>6.6655557407098813</v>
      </c>
      <c r="O52" s="1">
        <f ca="1">Sheet5!AC80</f>
        <v>7.6653891018163636</v>
      </c>
      <c r="P52" s="1">
        <f ca="1">Sheet5!AD80</f>
        <v>8.6652224629228449</v>
      </c>
      <c r="Q52" s="1">
        <f ca="1">Sheet5!AE80</f>
        <v>9.6650558240293272</v>
      </c>
      <c r="R52" s="1">
        <f ca="1">Sheet5!AF80</f>
        <v>10.664889185135809</v>
      </c>
      <c r="S52" s="1">
        <f ca="1">Sheet5!AG80</f>
        <v>11.664722546242292</v>
      </c>
      <c r="U52" s="2" t="str">
        <f>Sheet5!A73</f>
        <v>Rend Soul</v>
      </c>
      <c r="V52" s="2">
        <f ca="1">Sheet5!H73/Sheet5!C73</f>
        <v>1.4269206745783884</v>
      </c>
      <c r="X52" s="2" t="str">
        <f>Sheet5!K38</f>
        <v>Holy Strike</v>
      </c>
      <c r="Y52" s="2">
        <f ca="1">Sheet5!Q38/Sheet5!L38</f>
        <v>1.4090985355096954</v>
      </c>
      <c r="AA52" s="2" t="str">
        <f>Sheet5!A64</f>
        <v>Echoing Strike</v>
      </c>
      <c r="AB52" s="2">
        <f ca="1">Sheet5!AO64</f>
        <v>0.1008501463114123</v>
      </c>
      <c r="AD52" t="str">
        <f>Sheet5!A64</f>
        <v>Echoing Strike</v>
      </c>
      <c r="AE52">
        <f ca="1">Sheet5!H64/VLOOKUP(Sheet5!B64,Sheet2!$A$2:$O$39,15,FALSE)</f>
        <v>142.65790810776448</v>
      </c>
      <c r="AG52" t="str">
        <f>Sheet5!A55</f>
        <v>Blast Arrow</v>
      </c>
      <c r="AH52">
        <f ca="1">Sheet5!Q55/VLOOKUP(Sheet5!B55,Sheet2!$A$2:$O$39,15,FALSE)</f>
        <v>9.9784492258137405</v>
      </c>
    </row>
    <row r="53" spans="1:34">
      <c r="B53" s="1"/>
      <c r="E53" s="3"/>
      <c r="K53" s="4"/>
      <c r="N53" s="3"/>
      <c r="O53" s="3"/>
      <c r="P53" s="3"/>
      <c r="Q53" s="3"/>
      <c r="R53" s="3"/>
      <c r="S53" s="3"/>
      <c r="V53" s="2"/>
      <c r="Y53" s="2"/>
      <c r="AA53" s="2"/>
      <c r="AB53" s="2"/>
    </row>
    <row r="54" spans="1:34">
      <c r="B54" s="1"/>
      <c r="E54" s="3"/>
      <c r="K54" s="4"/>
      <c r="N54" s="3"/>
      <c r="O54" s="3"/>
      <c r="P54" s="3"/>
      <c r="Q54" s="3"/>
      <c r="R54" s="3"/>
      <c r="S54" s="3"/>
      <c r="V54" s="2"/>
      <c r="Y54" s="2"/>
      <c r="AA54" s="2"/>
      <c r="AB54" s="2"/>
    </row>
    <row r="55" spans="1:34">
      <c r="A55" t="s">
        <v>110</v>
      </c>
    </row>
    <row r="56" spans="1:34" ht="31.5" customHeight="1">
      <c r="A56" t="s">
        <v>114</v>
      </c>
      <c r="D56" t="s">
        <v>115</v>
      </c>
      <c r="J56" t="s">
        <v>116</v>
      </c>
      <c r="L56" s="5" t="s">
        <v>117</v>
      </c>
      <c r="M56" s="5" t="s">
        <v>118</v>
      </c>
      <c r="O56" t="s">
        <v>122</v>
      </c>
      <c r="Q56" s="5" t="s">
        <v>117</v>
      </c>
      <c r="R56" s="5" t="s">
        <v>118</v>
      </c>
      <c r="T56" t="s">
        <v>123</v>
      </c>
      <c r="W56" t="s">
        <v>124</v>
      </c>
    </row>
    <row r="57" spans="1:34">
      <c r="A57" t="str">
        <f>Sheet2!A39</f>
        <v>Crimson Squall</v>
      </c>
      <c r="B57">
        <f>Sheet2!P39</f>
        <v>60</v>
      </c>
      <c r="D57" t="str">
        <f>Sheet2!A39</f>
        <v>Crimson Squall</v>
      </c>
      <c r="E57">
        <f>Sheet2!Q39</f>
        <v>5.85</v>
      </c>
      <c r="G57" t="str">
        <f>Sheet2!A2</f>
        <v>Arcane Archer</v>
      </c>
      <c r="H57">
        <f>SUMIF(Sheet5!$B$34:$B$84,Sheet7!G57,Sheet5!$H$34:$H$84)</f>
        <v>0</v>
      </c>
      <c r="I57">
        <f>SUMIF(Sheet5!$B$34:$B$84,Sheet7!G57,Sheet5!$Q$34:$Q$84)</f>
        <v>0</v>
      </c>
      <c r="J57" t="str">
        <f>Sheet2!A32</f>
        <v>Infiltrator</v>
      </c>
      <c r="K57">
        <f ca="1">Sheet7!H87</f>
        <v>2025.2950000000001</v>
      </c>
      <c r="L57" s="2">
        <f ca="1">Sheet7!H87/Sheet2!$M$41</f>
        <v>1.0872684504972876</v>
      </c>
      <c r="M57" s="2">
        <f ca="1">Sheet7!H87/VLOOKUP(Sheet7!$G87,Sheet2!$A$2:$N$39,13,FALSE)</f>
        <v>1.6905634390651085</v>
      </c>
      <c r="O57" t="str">
        <f>Sheet7!G72</f>
        <v>Emberwraith</v>
      </c>
      <c r="P57">
        <f ca="1">Sheet7!H72/VLOOKUP(Sheet7!$G72,Sheet2!$A$2:$O$39,15,FALSE)</f>
        <v>1982.2237288705783</v>
      </c>
      <c r="Q57" s="2">
        <f ca="1">Sheet7!P57/Sheet2!$M$41</f>
        <v>1.0641458761454845</v>
      </c>
      <c r="R57" s="2">
        <f ca="1">P57/VLOOKUP(Sheet7!$O57,Sheet2!$A$2:$N$39,13,FALSE)</f>
        <v>0.67554698095614829</v>
      </c>
      <c r="T57" t="str">
        <f>Sheet2!A32</f>
        <v>Infiltrator</v>
      </c>
      <c r="U57" s="3">
        <f ca="1">Sheet7!I87</f>
        <v>215.4609090909091</v>
      </c>
      <c r="V57" s="6"/>
      <c r="W57" s="6" t="str">
        <f>Sheet7!G67</f>
        <v>Colossus</v>
      </c>
      <c r="X57" s="3">
        <f ca="1">Sheet7!I67/VLOOKUP(Sheet7!$G67,Sheet2!$A$2:$O$39,15,FALSE)</f>
        <v>158.60993054280161</v>
      </c>
    </row>
    <row r="58" spans="1:34">
      <c r="A58" t="str">
        <f>Sheet2!A23</f>
        <v>Mystic Swashbuckler</v>
      </c>
      <c r="B58">
        <f>Sheet2!P23</f>
        <v>58</v>
      </c>
      <c r="D58" t="str">
        <f>Sheet2!A37</f>
        <v>Nephilim</v>
      </c>
      <c r="E58">
        <f>Sheet2!Q37</f>
        <v>5.8</v>
      </c>
      <c r="G58" t="str">
        <f>Sheet2!A3</f>
        <v>Blazing Priest</v>
      </c>
      <c r="H58">
        <f ca="1">SUMIF(Sheet5!$B$34:$B$84,Sheet7!G58,Sheet5!$H$34:$H$84)</f>
        <v>637.45350000000008</v>
      </c>
      <c r="I58">
        <f ca="1">SUMIF(Sheet5!$B$34:$B$84,Sheet7!G58,Sheet5!$Q$34:$Q$84)</f>
        <v>79.68168750000001</v>
      </c>
      <c r="J58" t="str">
        <f>Sheet7!G63</f>
        <v>Soul Binder</v>
      </c>
      <c r="K58">
        <f ca="1">Sheet7!H63</f>
        <v>1815.0990000000002</v>
      </c>
      <c r="L58" s="2">
        <f ca="1">Sheet7!H63/Sheet2!$M$41</f>
        <v>0.97442588720614842</v>
      </c>
      <c r="M58" s="2">
        <f ca="1">Sheet7!H63/VLOOKUP(Sheet7!$G63,Sheet2!$A$2:$N$39,13,FALSE)</f>
        <v>1.0310133484805455</v>
      </c>
      <c r="O58" t="str">
        <f>Sheet7!G63</f>
        <v>Soul Binder</v>
      </c>
      <c r="P58">
        <f ca="1">Sheet7!H63/VLOOKUP(Sheet7!$G63,Sheet2!$A$2:$O$39,15,FALSE)</f>
        <v>1715.4767744264241</v>
      </c>
      <c r="Q58" s="2">
        <f ca="1">Sheet7!P58/Sheet2!$M$41</f>
        <v>0.92094424486047854</v>
      </c>
      <c r="R58" s="2">
        <f ca="1">P58/VLOOKUP(Sheet7!$O58,Sheet2!$A$2:$N$39,13,FALSE)</f>
        <v>0.97442588720614842</v>
      </c>
      <c r="T58" t="str">
        <f>Sheet7!G63</f>
        <v>Soul Binder</v>
      </c>
      <c r="U58" s="3">
        <f ca="1">Sheet7!I63</f>
        <v>156.2704</v>
      </c>
      <c r="V58" s="3"/>
      <c r="W58" s="6" t="str">
        <f>Sheet7!G63</f>
        <v>Soul Binder</v>
      </c>
      <c r="X58" s="3">
        <f ca="1">Sheet7!I63/VLOOKUP(Sheet7!$G63,Sheet2!$A$2:$O$39,15,FALSE)</f>
        <v>147.69345458860758</v>
      </c>
    </row>
    <row r="59" spans="1:34">
      <c r="A59" t="str">
        <f>Sheet2!A18</f>
        <v>Forlorn Martyr</v>
      </c>
      <c r="B59">
        <f>Sheet2!P18</f>
        <v>57</v>
      </c>
      <c r="D59" t="str">
        <f>Sheet2!A5</f>
        <v>Arboreal Crusader</v>
      </c>
      <c r="E59">
        <f>Sheet2!Q5</f>
        <v>5.75</v>
      </c>
      <c r="G59" t="str">
        <f>Sheet2!A4</f>
        <v>Time Cleric</v>
      </c>
      <c r="H59">
        <f ca="1">SUMIF(Sheet5!$B$34:$B$84,Sheet7!G59,Sheet5!$H$34:$H$84)</f>
        <v>1555.7905000000001</v>
      </c>
      <c r="I59">
        <f ca="1">SUMIF(Sheet5!$B$34:$B$84,Sheet7!G59,Sheet5!$Q$34:$Q$84)</f>
        <v>133.73195000000001</v>
      </c>
      <c r="J59" t="str">
        <f>Sheet7!G69</f>
        <v>Icespinner</v>
      </c>
      <c r="K59">
        <f ca="1">Sheet7!H69</f>
        <v>1709.8926000000001</v>
      </c>
      <c r="L59" s="2">
        <f ca="1">Sheet7!H69/Sheet2!$M$41</f>
        <v>0.91794641161844492</v>
      </c>
      <c r="M59" s="2">
        <f ca="1">Sheet7!H69/VLOOKUP(Sheet7!$G69,Sheet2!$A$2:$N$39,13,FALSE)</f>
        <v>1.2642459149722736</v>
      </c>
      <c r="O59" t="str">
        <f>Sheet7!G67</f>
        <v>Colossus</v>
      </c>
      <c r="P59">
        <f ca="1">Sheet7!H67/VLOOKUP(Sheet7!$G67,Sheet2!$A$2:$O$39,15,FALSE)</f>
        <v>1685.9920331395515</v>
      </c>
      <c r="Q59" s="2">
        <f ca="1">Sheet7!P59/Sheet2!$M$41</f>
        <v>0.90511552411989937</v>
      </c>
      <c r="R59" s="2">
        <f ca="1">P59/VLOOKUP(Sheet7!$O59,Sheet2!$A$2:$N$39,13,FALSE)</f>
        <v>0.54837925943716104</v>
      </c>
      <c r="T59" t="str">
        <f>Sheet7!G59</f>
        <v>Time Cleric</v>
      </c>
      <c r="U59" s="3">
        <f ca="1">Sheet7!I59</f>
        <v>133.73195000000001</v>
      </c>
      <c r="V59" s="3"/>
      <c r="W59" s="6" t="str">
        <f>Sheet2!A32</f>
        <v>Infiltrator</v>
      </c>
      <c r="X59" s="3">
        <f ca="1">Sheet7!I87/VLOOKUP(Sheet7!$G87,Sheet2!$A$2:$O$39,15,FALSE)</f>
        <v>138.57146283700479</v>
      </c>
    </row>
    <row r="60" spans="1:34">
      <c r="A60" t="str">
        <f>Sheet2!A20</f>
        <v>Fire Knight</v>
      </c>
      <c r="B60">
        <f>Sheet2!P20</f>
        <v>57</v>
      </c>
      <c r="D60" t="str">
        <f>Sheet2!A18</f>
        <v>Forlorn Martyr</v>
      </c>
      <c r="E60">
        <f>Sheet2!Q18</f>
        <v>5.75</v>
      </c>
      <c r="G60" t="str">
        <f>Sheet2!A5</f>
        <v>Arboreal Crusader</v>
      </c>
      <c r="H60">
        <f ca="1">SUMIF(Sheet5!$B$34:$B$84,Sheet7!G60,Sheet5!$H$34:$H$84)</f>
        <v>544.71300000000008</v>
      </c>
      <c r="I60">
        <f ca="1">SUMIF(Sheet5!$B$34:$B$84,Sheet7!G60,Sheet5!$Q$34:$Q$84)</f>
        <v>49.519363636363643</v>
      </c>
      <c r="J60" t="str">
        <f>Sheet7!G77</f>
        <v>Aeromancess</v>
      </c>
      <c r="K60">
        <f ca="1">Sheet7!H77</f>
        <v>1639.9337500000004</v>
      </c>
      <c r="L60" s="2">
        <f ca="1">Sheet7!H77/Sheet2!$M$41</f>
        <v>0.88038938884493689</v>
      </c>
      <c r="M60" s="2">
        <f ca="1">Sheet7!H77/VLOOKUP(Sheet7!$G77,Sheet2!$A$2:$N$39,13,FALSE)</f>
        <v>1.2463870416112486</v>
      </c>
      <c r="O60" t="str">
        <f>Sheet7!G59</f>
        <v>Time Cleric</v>
      </c>
      <c r="P60">
        <f ca="1">Sheet7!H59/VLOOKUP(Sheet7!$G59,Sheet2!$A$2:$O$39,15,FALSE)</f>
        <v>1355.7668866798995</v>
      </c>
      <c r="Q60" s="2">
        <f ca="1">Sheet7!P60/Sheet2!$M$41</f>
        <v>0.72783597555713409</v>
      </c>
      <c r="R60" s="2">
        <f ca="1">P60/VLOOKUP(Sheet7!$O60,Sheet2!$A$2:$N$39,13,FALSE)</f>
        <v>0.83521754916365287</v>
      </c>
      <c r="T60" t="str">
        <f>Sheet7!G84</f>
        <v>Crimson Squall</v>
      </c>
      <c r="U60" s="3">
        <f ca="1">Sheet7!I84</f>
        <v>132.97187500000001</v>
      </c>
      <c r="V60" s="3"/>
      <c r="W60" s="6" t="str">
        <f>Sheet7!G80</f>
        <v>Master of the Hunt</v>
      </c>
      <c r="X60" s="3">
        <f ca="1">Sheet7!I80/VLOOKUP(Sheet7!$G80,Sheet2!$A$2:$O$39,15,FALSE)</f>
        <v>131.56800089003164</v>
      </c>
    </row>
    <row r="61" spans="1:34">
      <c r="A61" t="str">
        <f>Sheet2!A34</f>
        <v>Arcane Mistress</v>
      </c>
      <c r="B61">
        <f>Sheet2!P34</f>
        <v>57</v>
      </c>
      <c r="D61" t="str">
        <f>Sheet2!A10</f>
        <v>Acid Reaver</v>
      </c>
      <c r="E61">
        <f>Sheet2!Q10</f>
        <v>5.7</v>
      </c>
      <c r="G61" t="str">
        <f>Sheet2!A6</f>
        <v>Dread Shaman</v>
      </c>
      <c r="H61">
        <f>SUMIF(Sheet5!$B$34:$B$84,Sheet7!G61,Sheet5!$H$34:$H$84)</f>
        <v>0</v>
      </c>
      <c r="I61">
        <f>SUMIF(Sheet5!$B$34:$B$84,Sheet7!G61,Sheet5!$Q$34:$Q$84)</f>
        <v>0</v>
      </c>
      <c r="J61" t="str">
        <f>Sheet7!G59</f>
        <v>Time Cleric</v>
      </c>
      <c r="K61">
        <f ca="1">Sheet7!H59</f>
        <v>1555.7905000000001</v>
      </c>
      <c r="L61" s="2">
        <f ca="1">Sheet7!H59/Sheet2!$M$41</f>
        <v>0.83521754916365287</v>
      </c>
      <c r="M61" s="2">
        <f ca="1">Sheet7!H59/VLOOKUP(Sheet7!$G59,Sheet2!$A$2:$N$39,13,FALSE)</f>
        <v>0.95844170645310334</v>
      </c>
      <c r="O61" t="str">
        <f>Sheet2!A32</f>
        <v>Infiltrator</v>
      </c>
      <c r="P61">
        <f ca="1">Sheet7!H87/VLOOKUP(Sheet7!$G87,Sheet2!$A$2:$O$39,15,FALSE)</f>
        <v>1302.5476036957505</v>
      </c>
      <c r="Q61" s="2">
        <f ca="1">Sheet7!P61/Sheet2!$M$41</f>
        <v>0.69926549701116802</v>
      </c>
      <c r="R61" s="2">
        <f ca="1">P61/VLOOKUP(Sheet7!$O61,Sheet2!$A$2:$N$39,13,FALSE)</f>
        <v>1.0872684504972876</v>
      </c>
      <c r="T61" t="str">
        <f>Sheet2!A30</f>
        <v>Stormweaver</v>
      </c>
      <c r="U61" s="3">
        <f ca="1">Sheet7!I85</f>
        <v>100.40069844999999</v>
      </c>
      <c r="V61" s="3"/>
      <c r="W61" s="6" t="str">
        <f>Sheet7!G72</f>
        <v>Emberwraith</v>
      </c>
      <c r="X61" s="3">
        <f ca="1">Sheet7!I72/VLOOKUP(Sheet7!$G72,Sheet2!$A$2:$O$39,15,FALSE)</f>
        <v>117.33070166727822</v>
      </c>
    </row>
    <row r="62" spans="1:34">
      <c r="A62" t="str">
        <f>Sheet2!A25</f>
        <v>Master of the Hunt</v>
      </c>
      <c r="B62">
        <f>Sheet2!P25</f>
        <v>56</v>
      </c>
      <c r="D62" t="str">
        <f>Sheet2!A32</f>
        <v>Infiltrator</v>
      </c>
      <c r="E62">
        <f>Sheet2!Q32</f>
        <v>5.65</v>
      </c>
      <c r="G62" t="str">
        <f>Sheet2!A7</f>
        <v>Scarab</v>
      </c>
      <c r="H62">
        <f ca="1">SUMIF(Sheet5!$B$34:$B$84,Sheet7!G62,Sheet5!$H$34:$H$84)</f>
        <v>568.71250000000009</v>
      </c>
      <c r="I62">
        <f ca="1">SUMIF(Sheet5!$B$34:$B$84,Sheet7!G62,Sheet5!$Q$34:$Q$84)</f>
        <v>71.089062500000011</v>
      </c>
      <c r="J62" t="str">
        <f>Sheet2!A30</f>
        <v>Stormweaver</v>
      </c>
      <c r="K62">
        <f ca="1">Sheet7!H85</f>
        <v>1506.01047675</v>
      </c>
      <c r="L62" s="2">
        <f ca="1">Sheet7!H85/Sheet2!$M$41</f>
        <v>0.80849341823717225</v>
      </c>
      <c r="M62" s="2">
        <f ca="1">Sheet7!H85/VLOOKUP(Sheet7!$G85,Sheet2!$A$2:$N$39,13,FALSE)</f>
        <v>1.0724660685419263</v>
      </c>
      <c r="O62" t="str">
        <f>Sheet7!G69</f>
        <v>Icespinner</v>
      </c>
      <c r="P62">
        <f ca="1">Sheet7!H69/VLOOKUP(Sheet7!$G69,Sheet2!$A$2:$O$39,15,FALSE)</f>
        <v>1241.5225217139468</v>
      </c>
      <c r="Q62" s="2">
        <f ca="1">Sheet7!P62/Sheet2!$M$41</f>
        <v>0.6665045183251862</v>
      </c>
      <c r="R62" s="2">
        <f ca="1">P62/VLOOKUP(Sheet7!$O62,Sheet2!$A$2:$N$39,13,FALSE)</f>
        <v>0.91794641161844504</v>
      </c>
      <c r="T62" t="str">
        <f>Sheet7!G67</f>
        <v>Colossus</v>
      </c>
      <c r="U62" s="3">
        <f ca="1">Sheet7!I67</f>
        <v>96.096458333333345</v>
      </c>
      <c r="V62" s="3"/>
      <c r="W62" s="6" t="str">
        <f>Sheet7!G59</f>
        <v>Time Cleric</v>
      </c>
      <c r="X62" s="3">
        <f ca="1">Sheet7!I59/VLOOKUP(Sheet7!$G59,Sheet2!$A$2:$O$39,15,FALSE)</f>
        <v>116.53840893175013</v>
      </c>
    </row>
    <row r="63" spans="1:34">
      <c r="A63" t="str">
        <f>Sheet2!A37</f>
        <v>Nephilim</v>
      </c>
      <c r="B63">
        <f>Sheet2!P37</f>
        <v>56</v>
      </c>
      <c r="D63" t="str">
        <f>Sheet2!A8</f>
        <v>Soul Binder</v>
      </c>
      <c r="E63">
        <f>Sheet2!Q8</f>
        <v>5.6</v>
      </c>
      <c r="G63" t="str">
        <f>Sheet2!A8</f>
        <v>Soul Binder</v>
      </c>
      <c r="H63">
        <f ca="1">SUMIF(Sheet5!$B$34:$B$84,Sheet7!G63,Sheet5!$H$34:$H$84)</f>
        <v>1815.0990000000002</v>
      </c>
      <c r="I63">
        <f ca="1">SUMIF(Sheet5!$B$34:$B$84,Sheet7!G63,Sheet5!$Q$34:$Q$84)</f>
        <v>156.2704</v>
      </c>
      <c r="J63" t="str">
        <f>Sheet2!A35</f>
        <v>Grim Hag</v>
      </c>
      <c r="K63">
        <f ca="1">Sheet7!H90</f>
        <v>1372.5723862500001</v>
      </c>
      <c r="L63" s="2">
        <f ca="1">Sheet7!H90/Sheet2!$M$41</f>
        <v>0.73685791531278266</v>
      </c>
      <c r="M63" s="2">
        <f ca="1">Sheet7!H90/VLOOKUP(Sheet7!$G90,Sheet2!$A$2:$N$39,13,FALSE)</f>
        <v>1.4778706716016152</v>
      </c>
      <c r="O63" t="str">
        <f>Sheet7!G74</f>
        <v>Blackguard</v>
      </c>
      <c r="P63">
        <f ca="1">Sheet7!H74/VLOOKUP(Sheet7!$G74,Sheet2!$A$2:$O$39,15,FALSE)</f>
        <v>1199.0827791061538</v>
      </c>
      <c r="Q63" s="2">
        <f ca="1">Sheet7!P63/Sheet2!$M$41</f>
        <v>0.64372097657710559</v>
      </c>
      <c r="R63" s="2">
        <f ca="1">P63/VLOOKUP(Sheet7!$O63,Sheet2!$A$2:$N$39,13,FALSE)</f>
        <v>0.41992042693264009</v>
      </c>
      <c r="T63" t="str">
        <f>Sheet7!G77</f>
        <v>Aeromancess</v>
      </c>
      <c r="U63" s="3">
        <f ca="1">Sheet7!I77</f>
        <v>95.934696180555576</v>
      </c>
      <c r="V63" s="3"/>
      <c r="W63" s="6" t="str">
        <f>Sheet7!G83</f>
        <v>Sorrow Liege</v>
      </c>
      <c r="X63" s="3">
        <f ca="1">Sheet7!I83/VLOOKUP(Sheet7!$G83,Sheet2!$A$2:$O$39,15,FALSE)</f>
        <v>110.25209991841378</v>
      </c>
    </row>
    <row r="64" spans="1:34">
      <c r="A64" t="str">
        <f>Sheet2!A4</f>
        <v>Time Cleric</v>
      </c>
      <c r="B64">
        <f>Sheet2!P4</f>
        <v>55</v>
      </c>
      <c r="D64" t="str">
        <f>Sheet2!A19</f>
        <v>Blackguard</v>
      </c>
      <c r="E64">
        <f>Sheet2!Q19</f>
        <v>5.6</v>
      </c>
      <c r="G64" t="str">
        <f>Sheet2!A9</f>
        <v>Glacial Tyrant</v>
      </c>
      <c r="H64">
        <f ca="1">SUMIF(Sheet5!$B$34:$B$84,Sheet7!G64,Sheet5!$H$34:$H$84)</f>
        <v>685.95499999999993</v>
      </c>
      <c r="I64">
        <f ca="1">SUMIF(Sheet5!$B$34:$B$84,Sheet7!G64,Sheet5!$Q$34:$Q$84)</f>
        <v>79.211770833333333</v>
      </c>
      <c r="J64" t="str">
        <f>Sheet7!G72</f>
        <v>Emberwraith</v>
      </c>
      <c r="K64">
        <f ca="1">Sheet7!H72</f>
        <v>1258.36625</v>
      </c>
      <c r="L64" s="2">
        <f ca="1">Sheet7!H72/Sheet2!$M$41</f>
        <v>0.67554698095614829</v>
      </c>
      <c r="M64" s="2">
        <f ca="1">Sheet7!H72/VLOOKUP(Sheet7!$G72,Sheet2!$A$2:$N$39,13,FALSE)</f>
        <v>0.42885447729402743</v>
      </c>
      <c r="O64" t="str">
        <f>Sheet7!G77</f>
        <v>Aeromancess</v>
      </c>
      <c r="P64">
        <f ca="1">Sheet7!H77/VLOOKUP(Sheet7!$G77,Sheet2!$A$2:$O$39,15,FALSE)</f>
        <v>1158.3723383727258</v>
      </c>
      <c r="Q64" s="2">
        <f ca="1">Sheet7!P64/Sheet2!$M$41</f>
        <v>0.62186580100253708</v>
      </c>
      <c r="R64" s="2">
        <f ca="1">P64/VLOOKUP(Sheet7!$O64,Sheet2!$A$2:$N$39,13,FALSE)</f>
        <v>0.880389388844937</v>
      </c>
      <c r="T64" t="str">
        <f>Sheet7!G69</f>
        <v>Icespinner</v>
      </c>
      <c r="U64" s="3">
        <f ca="1">Sheet7!I69</f>
        <v>91.287070588235295</v>
      </c>
      <c r="V64" s="3"/>
      <c r="W64" s="6" t="str">
        <f>Sheet7!G81</f>
        <v>Behemoth</v>
      </c>
      <c r="X64" s="3">
        <f ca="1">Sheet7!I81/VLOOKUP(Sheet7!$G81,Sheet2!$A$2:$O$39,15,FALSE)</f>
        <v>105.14265758107409</v>
      </c>
    </row>
    <row r="65" spans="1:24">
      <c r="A65" t="str">
        <f>Sheet2!A7</f>
        <v>Scarab</v>
      </c>
      <c r="B65">
        <f>Sheet2!P7</f>
        <v>55</v>
      </c>
      <c r="D65" t="str">
        <f>Sheet2!A20</f>
        <v>Fire Knight</v>
      </c>
      <c r="E65">
        <f>Sheet2!Q20</f>
        <v>5.6</v>
      </c>
      <c r="G65" t="str">
        <f>Sheet2!A10</f>
        <v>Acid Reaver</v>
      </c>
      <c r="H65">
        <f ca="1">SUMIF(Sheet5!$B$34:$B$84,Sheet7!G65,Sheet5!$H$34:$H$84)</f>
        <v>423.03</v>
      </c>
      <c r="I65">
        <f ca="1">SUMIF(Sheet5!$B$34:$B$84,Sheet7!G65,Sheet5!$Q$34:$Q$84)</f>
        <v>52.878749999999997</v>
      </c>
      <c r="J65" t="str">
        <f>Sheet7!G84</f>
        <v>Crimson Squall</v>
      </c>
      <c r="K65">
        <f ca="1">Sheet7!H84</f>
        <v>1063.7750000000001</v>
      </c>
      <c r="L65" s="2">
        <f ca="1">Sheet7!H84/Sheet2!$M$41</f>
        <v>0.57108174163652814</v>
      </c>
      <c r="M65" s="2">
        <f ca="1">Sheet7!H84/VLOOKUP(Sheet7!$G84,Sheet2!$A$2:$N$39,13,FALSE)</f>
        <v>0.80391082561874183</v>
      </c>
      <c r="O65" t="str">
        <f>Sheet2!A30</f>
        <v>Stormweaver</v>
      </c>
      <c r="P65">
        <f ca="1">Sheet7!H85/VLOOKUP(Sheet7!$G85,Sheet2!$A$2:$O$39,15,FALSE)</f>
        <v>1135.3268825595492</v>
      </c>
      <c r="Q65" s="2">
        <f ca="1">Sheet7!P65/Sheet2!$M$41</f>
        <v>0.60949397515346504</v>
      </c>
      <c r="R65" s="2">
        <f ca="1">P65/VLOOKUP(Sheet7!$O65,Sheet2!$A$2:$N$39,13,FALSE)</f>
        <v>0.80849341823717225</v>
      </c>
      <c r="T65" t="str">
        <f>Sheet7!G80</f>
        <v>Master of the Hunt</v>
      </c>
      <c r="U65" s="3">
        <f ca="1">Sheet7!I80</f>
        <v>90.9375</v>
      </c>
      <c r="V65" s="3"/>
      <c r="W65" s="6" t="str">
        <f>Sheet7!G74</f>
        <v>Blackguard</v>
      </c>
      <c r="X65" s="3">
        <f ca="1">Sheet7!I74/VLOOKUP(Sheet7!$G74,Sheet2!$A$2:$O$39,15,FALSE)</f>
        <v>100.12803935726411</v>
      </c>
    </row>
    <row r="66" spans="1:24">
      <c r="A66" t="str">
        <f>Sheet2!A13</f>
        <v>Crest Witch</v>
      </c>
      <c r="B66">
        <f>Sheet2!P13</f>
        <v>55</v>
      </c>
      <c r="D66" t="str">
        <f>Sheet2!A4</f>
        <v>Time Cleric</v>
      </c>
      <c r="E66">
        <f>Sheet2!Q4</f>
        <v>5.5500000000000007</v>
      </c>
      <c r="G66" t="str">
        <f>Sheet2!A11</f>
        <v>Divine Wizard</v>
      </c>
      <c r="H66">
        <f ca="1">SUMIF(Sheet5!$B$34:$B$84,Sheet7!G66,Sheet5!$H$34:$H$84)</f>
        <v>573.19275000000005</v>
      </c>
      <c r="I66">
        <f ca="1">SUMIF(Sheet5!$B$34:$B$84,Sheet7!G66,Sheet5!$Q$34:$Q$84)</f>
        <v>50.950466666666671</v>
      </c>
      <c r="J66" t="str">
        <f>Sheet2!A36</f>
        <v>Putrid Eidolon</v>
      </c>
      <c r="K66">
        <f ca="1">Sheet7!H91</f>
        <v>1035.5875000000001</v>
      </c>
      <c r="L66" s="2">
        <f ca="1">Sheet7!H91/Sheet2!$M$41</f>
        <v>0.55594943772603989</v>
      </c>
      <c r="M66" s="2">
        <f ca="1">Sheet7!H91/VLOOKUP(Sheet7!$G91,Sheet2!$A$2:$N$39,13,FALSE)</f>
        <v>0.72279706857441983</v>
      </c>
      <c r="O66" t="str">
        <f>Sheet7!G80</f>
        <v>Master of the Hunt</v>
      </c>
      <c r="P66">
        <f ca="1">Sheet7!H80/VLOOKUP(Sheet7!$G80,Sheet2!$A$2:$O$39,15,FALSE)</f>
        <v>1052.5440071202531</v>
      </c>
      <c r="Q66" s="2">
        <f ca="1">Sheet7!P66/Sheet2!$M$41</f>
        <v>0.56505244505212504</v>
      </c>
      <c r="R66" s="2">
        <f ca="1">P66/VLOOKUP(Sheet7!$O66,Sheet2!$A$2:$N$39,13,FALSE)</f>
        <v>0.3905543625678119</v>
      </c>
      <c r="T66" t="str">
        <f>Sheet7!G58</f>
        <v>Blazing Priest</v>
      </c>
      <c r="U66" s="3">
        <f ca="1">Sheet7!I58</f>
        <v>79.68168750000001</v>
      </c>
      <c r="V66" s="3"/>
      <c r="W66" s="6" t="str">
        <f>Sheet7!G84</f>
        <v>Crimson Squall</v>
      </c>
      <c r="X66" s="3">
        <f ca="1">Sheet7!I84/VLOOKUP(Sheet7!$G84,Sheet2!$A$2:$O$39,15,FALSE)</f>
        <v>94.460489327566975</v>
      </c>
    </row>
    <row r="67" spans="1:24">
      <c r="A67" t="str">
        <f>Sheet2!A29</f>
        <v>High Oracle</v>
      </c>
      <c r="B67">
        <f>Sheet2!P29</f>
        <v>54</v>
      </c>
      <c r="D67" t="str">
        <f>Sheet2!A13</f>
        <v>Crest Witch</v>
      </c>
      <c r="E67">
        <f>Sheet2!Q13</f>
        <v>5.5500000000000007</v>
      </c>
      <c r="G67" t="str">
        <f>Sheet2!A12</f>
        <v>Colossus</v>
      </c>
      <c r="H67">
        <f ca="1">SUMIF(Sheet5!$B$34:$B$84,Sheet7!G67,Sheet5!$H$34:$H$84)</f>
        <v>1021.48625</v>
      </c>
      <c r="I67">
        <f ca="1">SUMIF(Sheet5!$B$34:$B$84,Sheet7!G67,Sheet5!$Q$34:$Q$84)</f>
        <v>96.096458333333345</v>
      </c>
      <c r="J67" t="str">
        <f>Sheet7!G67</f>
        <v>Colossus</v>
      </c>
      <c r="K67">
        <f ca="1">Sheet7!H67</f>
        <v>1021.48625</v>
      </c>
      <c r="L67" s="2">
        <f ca="1">Sheet7!H67/Sheet2!$M$41</f>
        <v>0.54837925943716093</v>
      </c>
      <c r="M67" s="2">
        <f ca="1">Sheet7!H67/VLOOKUP(Sheet7!$G67,Sheet2!$A$2:$N$39,13,FALSE)</f>
        <v>0.33224467393072044</v>
      </c>
      <c r="O67" t="str">
        <f>Sheet2!A31</f>
        <v>Rune Knight</v>
      </c>
      <c r="P67">
        <f ca="1">Sheet7!H86/VLOOKUP(Sheet7!$G86,Sheet2!$A$2:$O$39,15,FALSE)</f>
        <v>958.97360641794057</v>
      </c>
      <c r="Q67" s="2">
        <f ca="1">Sheet7!P67/Sheet2!$M$41</f>
        <v>0.51481969151053542</v>
      </c>
      <c r="R67" s="2">
        <f ca="1">P67/VLOOKUP(Sheet7!$O67,Sheet2!$A$2:$N$39,13,FALSE)</f>
        <v>0.47456320990619349</v>
      </c>
      <c r="T67" t="str">
        <f>Sheet7!G64</f>
        <v>Glacial Tyrant</v>
      </c>
      <c r="U67" s="3">
        <f ca="1">Sheet7!I64</f>
        <v>79.211770833333333</v>
      </c>
      <c r="V67" s="3"/>
      <c r="W67" s="6" t="str">
        <f>Sheet7!G64</f>
        <v>Glacial Tyrant</v>
      </c>
      <c r="X67" s="3">
        <f ca="1">Sheet7!I64/VLOOKUP(Sheet7!$G64,Sheet2!$A$2:$O$39,15,FALSE)</f>
        <v>94.319124278320899</v>
      </c>
    </row>
    <row r="68" spans="1:24">
      <c r="A68" t="str">
        <f>Sheet2!A2</f>
        <v>Arcane Archer</v>
      </c>
      <c r="B68">
        <f>Sheet2!P2</f>
        <v>53</v>
      </c>
      <c r="D68" t="str">
        <f>Sheet2!A17</f>
        <v>Emberwraith</v>
      </c>
      <c r="E68">
        <f>Sheet2!Q17</f>
        <v>5.55</v>
      </c>
      <c r="G68" t="str">
        <f>Sheet2!A13</f>
        <v>Crest Witch</v>
      </c>
      <c r="H68">
        <f ca="1">SUMIF(Sheet5!$B$34:$B$84,Sheet7!G68,Sheet5!$H$34:$H$84)</f>
        <v>401.40750000000003</v>
      </c>
      <c r="I68">
        <f ca="1">SUMIF(Sheet5!$B$34:$B$84,Sheet7!G68,Sheet5!$Q$34:$Q$84)</f>
        <v>26.7605</v>
      </c>
      <c r="J68" t="str">
        <f>Sheet2!A31</f>
        <v>Rune Knight</v>
      </c>
      <c r="K68">
        <f ca="1">Sheet7!H86</f>
        <v>883.98637499999995</v>
      </c>
      <c r="L68" s="2">
        <f ca="1">Sheet7!H86/Sheet2!$M$41</f>
        <v>0.47456320990619349</v>
      </c>
      <c r="M68" s="2">
        <f ca="1">Sheet7!H86/VLOOKUP(Sheet7!$G86,Sheet2!$A$2:$N$39,13,FALSE)</f>
        <v>0.43745459606581705</v>
      </c>
      <c r="O68" t="str">
        <f>Sheet7!G83</f>
        <v>Sorrow Liege</v>
      </c>
      <c r="P68">
        <f ca="1">Sheet7!H83/VLOOKUP(Sheet7!$G83,Sheet2!$A$2:$O$39,15,FALSE)</f>
        <v>882.01679934731021</v>
      </c>
      <c r="Q68" s="2">
        <f ca="1">Sheet7!P68/Sheet2!$M$41</f>
        <v>0.47350585407998685</v>
      </c>
      <c r="R68" s="2">
        <f ca="1">P68/VLOOKUP(Sheet7!$O68,Sheet2!$A$2:$N$39,13,FALSE)</f>
        <v>0.29823053232368901</v>
      </c>
      <c r="T68" t="str">
        <f>Sheet7!G72</f>
        <v>Emberwraith</v>
      </c>
      <c r="U68" s="3">
        <f ca="1">Sheet7!I72</f>
        <v>74.4845260989011</v>
      </c>
      <c r="V68" s="3"/>
      <c r="W68" s="6" t="str">
        <f>Sheet7!G70</f>
        <v>Ascendant</v>
      </c>
      <c r="X68" s="3">
        <f ca="1">Sheet7!I70/VLOOKUP(Sheet7!$G70,Sheet2!$A$2:$O$39,15,FALSE)</f>
        <v>89.615718241410505</v>
      </c>
    </row>
    <row r="69" spans="1:24">
      <c r="A69" t="str">
        <f>Sheet2!A3</f>
        <v>Blazing Priest</v>
      </c>
      <c r="B69">
        <f>Sheet2!P3</f>
        <v>53</v>
      </c>
      <c r="D69" t="str">
        <f>Sheet2!A23</f>
        <v>Mystic Swashbuckler</v>
      </c>
      <c r="E69">
        <f>Sheet2!Q23</f>
        <v>5.5</v>
      </c>
      <c r="G69" t="str">
        <f>Sheet2!A14</f>
        <v>Icespinner</v>
      </c>
      <c r="H69">
        <f ca="1">SUMIF(Sheet5!$B$34:$B$84,Sheet7!G69,Sheet5!$H$34:$H$84)</f>
        <v>1709.8926000000001</v>
      </c>
      <c r="I69">
        <f ca="1">SUMIF(Sheet5!$B$34:$B$84,Sheet7!G69,Sheet5!$Q$34:$Q$84)</f>
        <v>91.287070588235295</v>
      </c>
      <c r="J69" t="str">
        <f>Sheet7!G74</f>
        <v>Blackguard</v>
      </c>
      <c r="K69">
        <f ca="1">Sheet7!H74</f>
        <v>782.20124999999996</v>
      </c>
      <c r="L69" s="2">
        <f ca="1">Sheet7!H74/Sheet2!$M$41</f>
        <v>0.41992042693264015</v>
      </c>
      <c r="M69" s="2">
        <f ca="1">Sheet7!H74/VLOOKUP(Sheet7!$G74,Sheet2!$A$2:$N$39,13,FALSE)</f>
        <v>0.27392794606898968</v>
      </c>
      <c r="O69" t="str">
        <f>Sheet7!G81</f>
        <v>Behemoth</v>
      </c>
      <c r="P69">
        <f ca="1">Sheet7!H81/VLOOKUP(Sheet7!$G81,Sheet2!$A$2:$O$39,15,FALSE)</f>
        <v>841.14126064859272</v>
      </c>
      <c r="Q69" s="2">
        <f ca="1">Sheet7!P69/Sheet2!$M$41</f>
        <v>0.45156204657332905</v>
      </c>
      <c r="R69" s="2">
        <f ca="1">P69/VLOOKUP(Sheet7!$O69,Sheet2!$A$2:$N$39,13,FALSE)</f>
        <v>0.28233322502260394</v>
      </c>
      <c r="T69" t="str">
        <f>Sheet7!G62</f>
        <v>Scarab</v>
      </c>
      <c r="U69" s="3">
        <f ca="1">Sheet7!I62</f>
        <v>71.089062500000011</v>
      </c>
      <c r="V69" s="3"/>
      <c r="W69" s="6" t="str">
        <f>Sheet7!G65</f>
        <v>Acid Reaver</v>
      </c>
      <c r="X69" s="3">
        <f ca="1">Sheet7!I65/VLOOKUP(Sheet7!$G65,Sheet2!$A$2:$O$39,15,FALSE)</f>
        <v>84.765568560691676</v>
      </c>
    </row>
    <row r="70" spans="1:24">
      <c r="A70" t="str">
        <f>Sheet2!A8</f>
        <v>Soul Binder</v>
      </c>
      <c r="B70">
        <f>Sheet2!P8</f>
        <v>53</v>
      </c>
      <c r="D70" t="str">
        <f>Sheet2!A28</f>
        <v>Sorrow Liege</v>
      </c>
      <c r="E70">
        <f>Sheet2!Q28</f>
        <v>5.5</v>
      </c>
      <c r="G70" t="str">
        <f>Sheet2!A15</f>
        <v>Ascendant</v>
      </c>
      <c r="H70">
        <f ca="1">SUMIF(Sheet5!$B$34:$B$84,Sheet7!G70,Sheet5!$H$34:$H$84)</f>
        <v>498.30000000000007</v>
      </c>
      <c r="I70">
        <f ca="1">SUMIF(Sheet5!$B$34:$B$84,Sheet7!G70,Sheet5!$Q$34:$Q$84)</f>
        <v>62.287500000000009</v>
      </c>
      <c r="J70" t="str">
        <f>Sheet7!G82</f>
        <v>Incarnation</v>
      </c>
      <c r="K70">
        <f ca="1">Sheet7!H82</f>
        <v>772.16100000000006</v>
      </c>
      <c r="L70" s="2">
        <f ca="1">Sheet7!H82/Sheet2!$M$41</f>
        <v>0.41453037409584093</v>
      </c>
      <c r="M70" s="2">
        <f ca="1">Sheet7!H82/VLOOKUP(Sheet7!$G82,Sheet2!$A$2:$N$39,13,FALSE)</f>
        <v>0.52014887167396429</v>
      </c>
      <c r="O70" t="str">
        <f>Sheet7!G64</f>
        <v>Glacial Tyrant</v>
      </c>
      <c r="P70">
        <f ca="1">Sheet7!H64/VLOOKUP(Sheet7!$G64,Sheet2!$A$2:$O$39,15,FALSE)</f>
        <v>816.78106945072329</v>
      </c>
      <c r="Q70" s="2">
        <f ca="1">Sheet7!P70/Sheet2!$M$41</f>
        <v>0.43848441228423773</v>
      </c>
      <c r="R70" s="2">
        <f ca="1">P70/VLOOKUP(Sheet7!$O70,Sheet2!$A$2:$N$39,13,FALSE)</f>
        <v>0.36825115845388789</v>
      </c>
      <c r="T70" t="str">
        <f>Sheet7!G75</f>
        <v>Fire Knight</v>
      </c>
      <c r="U70" s="3">
        <f ca="1">Sheet7!I75</f>
        <v>70.435781249999991</v>
      </c>
      <c r="V70" s="3"/>
      <c r="W70" s="6" t="str">
        <f>Sheet7!G58</f>
        <v>Blazing Priest</v>
      </c>
      <c r="X70" s="3">
        <f ca="1">Sheet7!I58/VLOOKUP(Sheet7!$G58,Sheet2!$A$2:$O$39,15,FALSE)</f>
        <v>78.163678407638031</v>
      </c>
    </row>
    <row r="71" spans="1:24">
      <c r="A71" t="str">
        <f>Sheet2!A17</f>
        <v>Emberwraith</v>
      </c>
      <c r="B71">
        <f>Sheet2!P17</f>
        <v>53</v>
      </c>
      <c r="D71" t="str">
        <f>Sheet2!A31</f>
        <v>Rune Knight</v>
      </c>
      <c r="E71">
        <f>Sheet2!Q31</f>
        <v>5.5</v>
      </c>
      <c r="G71" t="str">
        <f>Sheet2!A16</f>
        <v>Defiler</v>
      </c>
      <c r="H71">
        <f ca="1">SUMIF(Sheet5!$B$34:$B$84,Sheet7!G71,Sheet5!$H$34:$H$84)</f>
        <v>431.77500000000003</v>
      </c>
      <c r="I71">
        <f ca="1">SUMIF(Sheet5!$B$34:$B$84,Sheet7!G71,Sheet5!$Q$34:$Q$84)</f>
        <v>47.975000000000001</v>
      </c>
      <c r="J71" t="str">
        <f>Sheet7!G80</f>
        <v>Master of the Hunt</v>
      </c>
      <c r="K71">
        <f ca="1">Sheet7!H80</f>
        <v>727.5</v>
      </c>
      <c r="L71" s="2">
        <f ca="1">Sheet7!H80/Sheet2!$M$41</f>
        <v>0.39055436256781195</v>
      </c>
      <c r="M71" s="2">
        <f ca="1">Sheet7!H80/VLOOKUP(Sheet7!$G80,Sheet2!$A$2:$N$39,13,FALSE)</f>
        <v>0.26994434137291279</v>
      </c>
      <c r="O71" t="str">
        <f>Sheet2!A36</f>
        <v>Putrid Eidolon</v>
      </c>
      <c r="P71">
        <f ca="1">Sheet7!H91/VLOOKUP(Sheet7!$G91,Sheet2!$A$2:$O$39,15,FALSE)</f>
        <v>796.53655690198354</v>
      </c>
      <c r="Q71" s="2">
        <f ca="1">Sheet7!P71/Sheet2!$M$41</f>
        <v>0.42761625737843828</v>
      </c>
      <c r="R71" s="2">
        <f ca="1">P71/VLOOKUP(Sheet7!$O71,Sheet2!$A$2:$N$39,13,FALSE)</f>
        <v>0.55594943772603977</v>
      </c>
      <c r="T71" t="str">
        <f>Sheet7!G83</f>
        <v>Sorrow Liege</v>
      </c>
      <c r="U71" s="3">
        <f ca="1">Sheet7!I83</f>
        <v>69.440625000000011</v>
      </c>
      <c r="V71" s="3"/>
      <c r="W71" s="6" t="str">
        <f>Sheet2!A30</f>
        <v>Stormweaver</v>
      </c>
      <c r="X71" s="3">
        <f ca="1">Sheet7!I85/VLOOKUP(Sheet7!$G85,Sheet2!$A$2:$O$39,15,FALSE)</f>
        <v>75.688458837303273</v>
      </c>
    </row>
    <row r="72" spans="1:24">
      <c r="A72" t="str">
        <f>Sheet2!A19</f>
        <v>Blackguard</v>
      </c>
      <c r="B72">
        <f>Sheet2!P19</f>
        <v>53</v>
      </c>
      <c r="D72" t="str">
        <f>Sheet2!A2</f>
        <v>Arcane Archer</v>
      </c>
      <c r="E72">
        <f>Sheet2!Q2</f>
        <v>5.45</v>
      </c>
      <c r="G72" t="str">
        <f>Sheet2!A17</f>
        <v>Emberwraith</v>
      </c>
      <c r="H72">
        <f ca="1">SUMIF(Sheet5!$B$34:$B$84,Sheet7!G72,Sheet5!$H$34:$H$84)</f>
        <v>1258.36625</v>
      </c>
      <c r="I72">
        <f ca="1">SUMIF(Sheet5!$B$34:$B$84,Sheet7!G72,Sheet5!$Q$34:$Q$84)</f>
        <v>74.4845260989011</v>
      </c>
      <c r="J72" t="str">
        <f>Sheet7!G75</f>
        <v>Fire Knight</v>
      </c>
      <c r="K72">
        <f ca="1">Sheet7!H75</f>
        <v>713.4</v>
      </c>
      <c r="L72" s="2">
        <f ca="1">Sheet7!H75/Sheet2!$M$41</f>
        <v>0.38298485533453885</v>
      </c>
      <c r="M72" s="2">
        <f ca="1">Sheet7!H75/VLOOKUP(Sheet7!$G75,Sheet2!$A$2:$N$39,13,FALSE)</f>
        <v>0.37209544921110965</v>
      </c>
      <c r="O72" t="str">
        <f>Sheet7!G84</f>
        <v>Crimson Squall</v>
      </c>
      <c r="P72">
        <f ca="1">Sheet7!H84/VLOOKUP(Sheet7!$G84,Sheet2!$A$2:$O$39,15,FALSE)</f>
        <v>755.6839146205358</v>
      </c>
      <c r="Q72" s="2">
        <f ca="1">Sheet7!P72/Sheet2!$M$41</f>
        <v>0.40568474168710955</v>
      </c>
      <c r="R72" s="2">
        <f ca="1">P72/VLOOKUP(Sheet7!$O72,Sheet2!$A$2:$N$39,13,FALSE)</f>
        <v>0.57108174163652814</v>
      </c>
      <c r="T72" t="str">
        <f>Sheet2!A35</f>
        <v>Grim Hag</v>
      </c>
      <c r="U72" s="3">
        <f ca="1">Sheet7!I90</f>
        <v>68.14482575000001</v>
      </c>
      <c r="V72" s="3"/>
      <c r="W72" s="6" t="str">
        <f>Sheet7!G62</f>
        <v>Scarab</v>
      </c>
      <c r="X72" s="3">
        <f ca="1">Sheet7!I62/VLOOKUP(Sheet7!$G62,Sheet2!$A$2:$O$39,15,FALSE)</f>
        <v>74.371648971254118</v>
      </c>
    </row>
    <row r="73" spans="1:24">
      <c r="A73" t="str">
        <f>Sheet2!A28</f>
        <v>Sorrow Liege</v>
      </c>
      <c r="B73">
        <f>Sheet2!P28</f>
        <v>53</v>
      </c>
      <c r="D73" t="str">
        <f>Sheet2!A33</f>
        <v>Tactician</v>
      </c>
      <c r="E73">
        <f>Sheet2!Q33</f>
        <v>5.4499999999999993</v>
      </c>
      <c r="G73" t="str">
        <f>Sheet2!A18</f>
        <v>Forlorn Martyr</v>
      </c>
      <c r="H73">
        <f ca="1">SUMIF(Sheet5!$B$34:$B$84,Sheet7!G73,Sheet5!$H$34:$H$84)</f>
        <v>280.11750000000001</v>
      </c>
      <c r="I73">
        <f ca="1">SUMIF(Sheet5!$B$34:$B$84,Sheet7!G73,Sheet5!$Q$34:$Q$84)</f>
        <v>35.014687500000001</v>
      </c>
      <c r="J73" t="str">
        <f>Sheet7!G64</f>
        <v>Glacial Tyrant</v>
      </c>
      <c r="K73">
        <f ca="1">Sheet7!H64</f>
        <v>685.95499999999993</v>
      </c>
      <c r="L73" s="2">
        <f ca="1">Sheet7!H64/Sheet2!$M$41</f>
        <v>0.36825115845388784</v>
      </c>
      <c r="M73" s="2">
        <f ca="1">Sheet7!H64/VLOOKUP(Sheet7!$G64,Sheet2!$A$2:$N$39,13,FALSE)</f>
        <v>0.30926735798016225</v>
      </c>
      <c r="O73" t="str">
        <f>Sheet7!G75</f>
        <v>Fire Knight</v>
      </c>
      <c r="P73">
        <f ca="1">Sheet7!H75/VLOOKUP(Sheet7!$G75,Sheet2!$A$2:$O$39,15,FALSE)</f>
        <v>734.2777138901447</v>
      </c>
      <c r="Q73" s="2">
        <f ca="1">Sheet7!P73/Sheet2!$M$41</f>
        <v>0.3941929408881315</v>
      </c>
      <c r="R73" s="2">
        <f ca="1">P73/VLOOKUP(Sheet7!$O73,Sheet2!$A$2:$N$39,13,FALSE)</f>
        <v>0.38298485533453891</v>
      </c>
      <c r="T73" t="str">
        <f>Sheet7!G81</f>
        <v>Behemoth</v>
      </c>
      <c r="U73" s="3">
        <f ca="1">Sheet7!I81</f>
        <v>65.739062499999989</v>
      </c>
      <c r="V73" s="3"/>
      <c r="W73" s="6" t="str">
        <f>Sheet7!G75</f>
        <v>Fire Knight</v>
      </c>
      <c r="X73" s="3">
        <f ca="1">Sheet7!I75/VLOOKUP(Sheet7!$G75,Sheet2!$A$2:$O$39,15,FALSE)</f>
        <v>72.497090597583835</v>
      </c>
    </row>
    <row r="74" spans="1:24">
      <c r="A74" t="str">
        <f>Sheet2!A32</f>
        <v>Infiltrator</v>
      </c>
      <c r="B74">
        <f>Sheet2!P32</f>
        <v>53</v>
      </c>
      <c r="D74" t="str">
        <f>Sheet2!A34</f>
        <v>Arcane Mistress</v>
      </c>
      <c r="E74">
        <f>Sheet2!Q34</f>
        <v>5.3500000000000005</v>
      </c>
      <c r="G74" t="str">
        <f>Sheet2!A19</f>
        <v>Blackguard</v>
      </c>
      <c r="H74">
        <f ca="1">SUMIF(Sheet5!$B$34:$B$84,Sheet7!G74,Sheet5!$H$34:$H$84)</f>
        <v>782.20124999999996</v>
      </c>
      <c r="I74">
        <f ca="1">SUMIF(Sheet5!$B$34:$B$84,Sheet7!G74,Sheet5!$Q$34:$Q$84)</f>
        <v>65.316822916666666</v>
      </c>
      <c r="J74" t="str">
        <f>Sheet7!G58</f>
        <v>Blazing Priest</v>
      </c>
      <c r="K74">
        <f ca="1">Sheet7!H58</f>
        <v>637.45350000000008</v>
      </c>
      <c r="L74" s="2">
        <f ca="1">Sheet7!H58/Sheet2!$M$41</f>
        <v>0.3422133956826402</v>
      </c>
      <c r="M74" s="2">
        <f ca="1">Sheet7!H58/VLOOKUP(Sheet7!$G58,Sheet2!$A$2:$N$39,13,FALSE)</f>
        <v>0.34885948830209335</v>
      </c>
      <c r="O74" t="str">
        <f>Sheet7!G70</f>
        <v>Ascendant</v>
      </c>
      <c r="P74">
        <f ca="1">Sheet7!H70/VLOOKUP(Sheet7!$G70,Sheet2!$A$2:$O$39,15,FALSE)</f>
        <v>716.92574593128404</v>
      </c>
      <c r="Q74" s="2">
        <f ca="1">Sheet7!P74/Sheet2!$M$41</f>
        <v>0.3848776325919529</v>
      </c>
      <c r="R74" s="2">
        <f ca="1">P74/VLOOKUP(Sheet7!$O74,Sheet2!$A$2:$N$39,13,FALSE)</f>
        <v>0.26750960669077761</v>
      </c>
      <c r="T74" t="str">
        <f>Sheet7!G74</f>
        <v>Blackguard</v>
      </c>
      <c r="U74" s="3">
        <f ca="1">Sheet7!I74</f>
        <v>65.316822916666666</v>
      </c>
      <c r="V74" s="3"/>
      <c r="W74" s="6" t="str">
        <f>Sheet7!G77</f>
        <v>Aeromancess</v>
      </c>
      <c r="X74" s="3">
        <f ca="1">Sheet7!I77/VLOOKUP(Sheet7!$G77,Sheet2!$A$2:$O$39,15,FALSE)</f>
        <v>67.763772985187444</v>
      </c>
    </row>
    <row r="75" spans="1:24">
      <c r="A75" t="str">
        <f>Sheet2!A33</f>
        <v>Tactician</v>
      </c>
      <c r="B75">
        <f>Sheet2!P33</f>
        <v>53</v>
      </c>
      <c r="D75" t="str">
        <f>Sheet2!A29</f>
        <v>High Oracle</v>
      </c>
      <c r="E75">
        <f>Sheet2!Q29</f>
        <v>5.3500000000000005</v>
      </c>
      <c r="G75" t="str">
        <f>Sheet2!A20</f>
        <v>Fire Knight</v>
      </c>
      <c r="H75">
        <f ca="1">SUMIF(Sheet5!$B$34:$B$84,Sheet7!G75,Sheet5!$H$34:$H$84)</f>
        <v>713.4</v>
      </c>
      <c r="I75">
        <f ca="1">SUMIF(Sheet5!$B$34:$B$84,Sheet7!G75,Sheet5!$Q$34:$Q$84)</f>
        <v>70.435781249999991</v>
      </c>
      <c r="J75" t="str">
        <f>Sheet2!A34</f>
        <v>Arcane Mistress</v>
      </c>
      <c r="K75">
        <f ca="1">Sheet7!H89</f>
        <v>616.52462000000003</v>
      </c>
      <c r="L75" s="2">
        <f ca="1">Sheet7!H89/Sheet2!$M$41</f>
        <v>0.33097784188517182</v>
      </c>
      <c r="M75" s="2">
        <f ca="1">Sheet7!H89/VLOOKUP(Sheet7!$G89,Sheet2!$A$2:$N$39,13,FALSE)</f>
        <v>0.44378234299082242</v>
      </c>
      <c r="O75" t="str">
        <f>Sheet2!A35</f>
        <v>Grim Hag</v>
      </c>
      <c r="P75">
        <f ca="1">Sheet7!H90/VLOOKUP(Sheet7!$G90,Sheet2!$A$2:$O$39,15,FALSE)</f>
        <v>684.35678884674689</v>
      </c>
      <c r="Q75" s="2">
        <f ca="1">Sheet7!P75/Sheet2!$M$41</f>
        <v>0.36739316761099094</v>
      </c>
      <c r="R75" s="2">
        <f ca="1">P75/VLOOKUP(Sheet7!$O75,Sheet2!$A$2:$N$39,13,FALSE)</f>
        <v>0.73685791531278266</v>
      </c>
      <c r="T75" t="str">
        <f>Sheet7!G82</f>
        <v>Incarnation</v>
      </c>
      <c r="U75" s="3">
        <f ca="1">Sheet7!I82</f>
        <v>64.34675</v>
      </c>
      <c r="V75" s="3"/>
      <c r="W75" s="6" t="str">
        <f>Sheet7!G69</f>
        <v>Icespinner</v>
      </c>
      <c r="X75" s="3">
        <f ca="1">Sheet7!I69/VLOOKUP(Sheet7!$G69,Sheet2!$A$2:$O$39,15,FALSE)</f>
        <v>66.281913891308108</v>
      </c>
    </row>
    <row r="76" spans="1:24">
      <c r="A76" t="str">
        <f>Sheet2!A35</f>
        <v>Grim Hag</v>
      </c>
      <c r="B76">
        <f>Sheet2!P35</f>
        <v>53</v>
      </c>
      <c r="D76" t="str">
        <f>Sheet2!A25</f>
        <v>Master of the Hunt</v>
      </c>
      <c r="E76">
        <f>Sheet2!Q25</f>
        <v>5.3</v>
      </c>
      <c r="G76" t="str">
        <f>Sheet2!A21</f>
        <v>Wretched Chef</v>
      </c>
      <c r="H76">
        <f ca="1">SUMIF(Sheet5!$B$34:$B$84,Sheet7!G76,Sheet5!$H$34:$H$84)</f>
        <v>330.38249999999999</v>
      </c>
      <c r="I76">
        <f ca="1">SUMIF(Sheet5!$B$34:$B$84,Sheet7!G76,Sheet5!$Q$34:$Q$84)</f>
        <v>41.297812499999999</v>
      </c>
      <c r="J76" t="str">
        <f>Sheet7!G66</f>
        <v>Divine Wizard</v>
      </c>
      <c r="K76">
        <f ca="1">Sheet7!H66</f>
        <v>573.19275000000005</v>
      </c>
      <c r="L76" s="2">
        <f ca="1">Sheet7!H66/Sheet2!$M$41</f>
        <v>0.30771536646699821</v>
      </c>
      <c r="M76" s="2">
        <f ca="1">Sheet7!H66/VLOOKUP(Sheet7!$G66,Sheet2!$A$2:$N$39,13,FALSE)</f>
        <v>0.43024413586038662</v>
      </c>
      <c r="O76" t="str">
        <f>Sheet7!G65</f>
        <v>Acid Reaver</v>
      </c>
      <c r="P76">
        <f ca="1">Sheet7!H65/VLOOKUP(Sheet7!$G65,Sheet2!$A$2:$O$39,15,FALSE)</f>
        <v>678.12454848553341</v>
      </c>
      <c r="Q76" s="2">
        <f ca="1">Sheet7!P76/Sheet2!$M$41</f>
        <v>0.36404742374618937</v>
      </c>
      <c r="R76" s="2">
        <f ca="1">P76/VLOOKUP(Sheet7!$O76,Sheet2!$A$2:$N$39,13,FALSE)</f>
        <v>0.22710132233273056</v>
      </c>
      <c r="T76" t="str">
        <f>Sheet7!G70</f>
        <v>Ascendant</v>
      </c>
      <c r="U76" s="3">
        <f ca="1">Sheet7!I70</f>
        <v>62.287500000000009</v>
      </c>
      <c r="V76" s="3"/>
      <c r="W76" s="6" t="str">
        <f>Sheet7!G76</f>
        <v>Wretched Chef</v>
      </c>
      <c r="X76" s="3">
        <f ca="1">Sheet7!I76/VLOOKUP(Sheet7!$G76,Sheet2!$A$2:$O$39,15,FALSE)</f>
        <v>66.051470669130737</v>
      </c>
    </row>
    <row r="77" spans="1:24">
      <c r="A77" t="str">
        <f>Sheet2!A38</f>
        <v>Scarlet Maiden</v>
      </c>
      <c r="B77">
        <f>Sheet2!P38</f>
        <v>53</v>
      </c>
      <c r="D77" t="str">
        <f>Sheet2!A24</f>
        <v>Elder Treant</v>
      </c>
      <c r="E77">
        <f>Sheet2!Q24</f>
        <v>5.25</v>
      </c>
      <c r="G77" t="str">
        <f>Sheet2!A22</f>
        <v>Aeromancess</v>
      </c>
      <c r="H77">
        <f ca="1">SUMIF(Sheet5!$B$34:$B$84,Sheet7!G77,Sheet5!$H$34:$H$84)</f>
        <v>1639.9337500000004</v>
      </c>
      <c r="I77">
        <f ca="1">SUMIF(Sheet5!$B$34:$B$84,Sheet7!G77,Sheet5!$Q$34:$Q$84)</f>
        <v>95.934696180555576</v>
      </c>
      <c r="J77" t="str">
        <f>Sheet7!G62</f>
        <v>Scarab</v>
      </c>
      <c r="K77">
        <f ca="1">Sheet7!H62</f>
        <v>568.71250000000009</v>
      </c>
      <c r="L77" s="2">
        <f ca="1">Sheet7!H62/Sheet2!$M$41</f>
        <v>0.30531016896473784</v>
      </c>
      <c r="M77" s="2">
        <f ca="1">Sheet7!H62/VLOOKUP(Sheet7!$G62,Sheet2!$A$2:$N$39,13,FALSE)</f>
        <v>0.29183450930083393</v>
      </c>
      <c r="O77" t="str">
        <f>Sheet7!G58</f>
        <v>Blazing Priest</v>
      </c>
      <c r="P77">
        <f ca="1">Sheet7!H58/VLOOKUP(Sheet7!$G58,Sheet2!$A$2:$O$39,15,FALSE)</f>
        <v>625.30942726110425</v>
      </c>
      <c r="Q77" s="2">
        <f ca="1">Sheet7!P77/Sheet2!$M$41</f>
        <v>0.33569391721182701</v>
      </c>
      <c r="R77" s="2">
        <f ca="1">P77/VLOOKUP(Sheet7!$O77,Sheet2!$A$2:$N$39,13,FALSE)</f>
        <v>0.34221339568264014</v>
      </c>
      <c r="T77" t="str">
        <f>Sheet2!A31</f>
        <v>Rune Knight</v>
      </c>
      <c r="U77" s="3">
        <f ca="1">Sheet7!I86</f>
        <v>54.234124999999999</v>
      </c>
      <c r="V77" s="3"/>
      <c r="W77" s="6" t="str">
        <f>Sheet2!A31</f>
        <v>Rune Knight</v>
      </c>
      <c r="X77" s="3">
        <f ca="1">Sheet7!I86/VLOOKUP(Sheet7!$G86,Sheet2!$A$2:$O$39,15,FALSE)</f>
        <v>58.83472405575413</v>
      </c>
    </row>
    <row r="78" spans="1:24">
      <c r="A78" t="str">
        <f>Sheet2!A6</f>
        <v>Dread Shaman</v>
      </c>
      <c r="B78">
        <f>Sheet2!P6</f>
        <v>52</v>
      </c>
      <c r="D78" t="str">
        <f>Sheet2!A35</f>
        <v>Grim Hag</v>
      </c>
      <c r="E78">
        <f>Sheet2!Q35</f>
        <v>5.25</v>
      </c>
      <c r="G78" t="str">
        <f>Sheet2!A23</f>
        <v>Mystic Swashbuckler</v>
      </c>
      <c r="H78">
        <f ca="1">SUMIF(Sheet5!$B$34:$B$84,Sheet7!G78,Sheet5!$H$34:$H$84)</f>
        <v>442.75</v>
      </c>
      <c r="I78">
        <f ca="1">SUMIF(Sheet5!$B$34:$B$84,Sheet7!G78,Sheet5!$Q$34:$Q$84)</f>
        <v>36.895833333333336</v>
      </c>
      <c r="J78" t="str">
        <f>Sheet7!G83</f>
        <v>Sorrow Liege</v>
      </c>
      <c r="K78">
        <f ca="1">Sheet7!H83</f>
        <v>555.52500000000009</v>
      </c>
      <c r="L78" s="2">
        <f ca="1">Sheet7!H83/Sheet2!$M$41</f>
        <v>0.29823053232368901</v>
      </c>
      <c r="M78" s="2">
        <f ca="1">Sheet7!H83/VLOOKUP(Sheet7!$G83,Sheet2!$A$2:$N$39,13,FALSE)</f>
        <v>0.18783601014370249</v>
      </c>
      <c r="O78" t="str">
        <f>Sheet7!G82</f>
        <v>Incarnation</v>
      </c>
      <c r="P78">
        <f ca="1">Sheet7!H82/VLOOKUP(Sheet7!$G82,Sheet2!$A$2:$O$39,15,FALSE)</f>
        <v>615.37034034527585</v>
      </c>
      <c r="Q78" s="2">
        <f ca="1">Sheet7!P78/Sheet2!$M$41</f>
        <v>0.33035817321881333</v>
      </c>
      <c r="R78" s="2">
        <f ca="1">P78/VLOOKUP(Sheet7!$O78,Sheet2!$A$2:$N$39,13,FALSE)</f>
        <v>0.41453037409584093</v>
      </c>
      <c r="T78" t="str">
        <f>Sheet7!G65</f>
        <v>Acid Reaver</v>
      </c>
      <c r="U78" s="3">
        <f ca="1">Sheet7!I65</f>
        <v>52.878749999999997</v>
      </c>
      <c r="V78" s="3"/>
      <c r="W78" s="6" t="str">
        <f>Sheet7!G82</f>
        <v>Incarnation</v>
      </c>
      <c r="X78" s="3">
        <f ca="1">Sheet7!I82/VLOOKUP(Sheet7!$G82,Sheet2!$A$2:$O$39,15,FALSE)</f>
        <v>51.280861695439647</v>
      </c>
    </row>
    <row r="79" spans="1:24">
      <c r="A79" t="str">
        <f>Sheet2!A10</f>
        <v>Acid Reaver</v>
      </c>
      <c r="B79">
        <f>Sheet2!P10</f>
        <v>52</v>
      </c>
      <c r="D79" t="str">
        <f>Sheet2!A38</f>
        <v>Scarlet Maiden</v>
      </c>
      <c r="E79">
        <f>Sheet2!Q38</f>
        <v>5.2</v>
      </c>
      <c r="G79" t="str">
        <f>Sheet2!A24</f>
        <v>Elder Treant</v>
      </c>
      <c r="H79">
        <f ca="1">SUMIF(Sheet5!$B$34:$B$84,Sheet7!G79,Sheet5!$H$34:$H$84)</f>
        <v>341.32</v>
      </c>
      <c r="I79">
        <f ca="1">SUMIF(Sheet5!$B$34:$B$84,Sheet7!G79,Sheet5!$Q$34:$Q$84)</f>
        <v>17.964210526315789</v>
      </c>
      <c r="J79" t="str">
        <f>Sheet2!A33</f>
        <v>Tactician</v>
      </c>
      <c r="K79">
        <f ca="1">Sheet7!H88</f>
        <v>553.53750000000002</v>
      </c>
      <c r="L79" s="2">
        <f ca="1">Sheet7!H88/Sheet2!$M$41</f>
        <v>0.29716355391048827</v>
      </c>
      <c r="M79" s="2">
        <f ca="1">Sheet7!H88/VLOOKUP(Sheet7!$G88,Sheet2!$A$2:$N$39,13,FALSE)</f>
        <v>0.30837743732590528</v>
      </c>
      <c r="O79" t="str">
        <f>Sheet7!G62</f>
        <v>Scarab</v>
      </c>
      <c r="P79">
        <f ca="1">Sheet7!H62/VLOOKUP(Sheet7!$G62,Sheet2!$A$2:$O$39,15,FALSE)</f>
        <v>594.97319177003294</v>
      </c>
      <c r="Q79" s="2">
        <f ca="1">Sheet7!P79/Sheet2!$M$41</f>
        <v>0.31940807650402991</v>
      </c>
      <c r="R79" s="2">
        <f ca="1">P79/VLOOKUP(Sheet7!$O79,Sheet2!$A$2:$N$39,13,FALSE)</f>
        <v>0.30531016896473789</v>
      </c>
      <c r="T79" t="str">
        <f>Sheet2!A34</f>
        <v>Arcane Mistress</v>
      </c>
      <c r="U79" s="3">
        <f ca="1">Sheet7!I89</f>
        <v>52.7468705</v>
      </c>
      <c r="V79" s="3"/>
      <c r="W79" s="6" t="str">
        <f>Sheet2!A36</f>
        <v>Putrid Eidolon</v>
      </c>
      <c r="X79" s="3">
        <f ca="1">Sheet7!I91/VLOOKUP(Sheet7!$G91,Sheet2!$A$2:$O$39,15,FALSE)</f>
        <v>40.170276563206379</v>
      </c>
    </row>
    <row r="80" spans="1:24">
      <c r="A80" t="str">
        <f>Sheet2!A24</f>
        <v>Elder Treant</v>
      </c>
      <c r="B80">
        <f>Sheet2!P24</f>
        <v>52</v>
      </c>
      <c r="D80" t="str">
        <f>Sheet2!A7</f>
        <v>Scarab</v>
      </c>
      <c r="E80">
        <f>Sheet2!Q7</f>
        <v>5.15</v>
      </c>
      <c r="G80" t="str">
        <f>Sheet2!A25</f>
        <v>Master of the Hunt</v>
      </c>
      <c r="H80">
        <f ca="1">SUMIF(Sheet5!$B$34:$B$84,Sheet7!G80,Sheet5!$H$34:$H$84)</f>
        <v>727.5</v>
      </c>
      <c r="I80">
        <f ca="1">SUMIF(Sheet5!$B$34:$B$84,Sheet7!G80,Sheet5!$Q$34:$Q$84)</f>
        <v>90.9375</v>
      </c>
      <c r="J80" t="str">
        <f>Sheet7!G60</f>
        <v>Arboreal Crusader</v>
      </c>
      <c r="K80">
        <f ca="1">Sheet7!H60</f>
        <v>544.71300000000008</v>
      </c>
      <c r="L80" s="2">
        <f ca="1">Sheet7!H60/Sheet2!$M$41</f>
        <v>0.2924261697558771</v>
      </c>
      <c r="M80" s="2">
        <f ca="1">Sheet7!H60/VLOOKUP(Sheet7!$G60,Sheet2!$A$2:$N$39,13,FALSE)</f>
        <v>0.40074526393231569</v>
      </c>
      <c r="O80" t="str">
        <f>Sheet7!G79</f>
        <v>Elder Treant</v>
      </c>
      <c r="P80">
        <f ca="1">Sheet7!H79/VLOOKUP(Sheet7!$G79,Sheet2!$A$2:$O$39,15,FALSE)</f>
        <v>543.1566000791139</v>
      </c>
      <c r="Q80" s="2">
        <f ca="1">Sheet7!P80/Sheet2!$M$41</f>
        <v>0.29159062504247185</v>
      </c>
      <c r="R80" s="2">
        <f ca="1">P80/VLOOKUP(Sheet7!$O80,Sheet2!$A$2:$N$39,13,FALSE)</f>
        <v>0.18323575949367088</v>
      </c>
      <c r="T80" t="str">
        <f>Sheet2!A36</f>
        <v>Putrid Eidolon</v>
      </c>
      <c r="U80" s="3">
        <f ca="1">Sheet7!I91</f>
        <v>52.225897129186606</v>
      </c>
      <c r="V80" s="3"/>
      <c r="W80" s="6" t="str">
        <f>Sheet2!A34</f>
        <v>Arcane Mistress</v>
      </c>
      <c r="X80" s="3">
        <f ca="1">Sheet7!I89/VLOOKUP(Sheet7!$G89,Sheet2!$A$2:$O$39,15,FALSE)</f>
        <v>39.339206798157072</v>
      </c>
    </row>
    <row r="81" spans="1:24">
      <c r="A81" t="str">
        <f>Sheet2!A27</f>
        <v>Incarnation</v>
      </c>
      <c r="B81">
        <f>Sheet2!P27</f>
        <v>52</v>
      </c>
      <c r="D81" t="str">
        <f>Sheet2!A9</f>
        <v>Glacial Tyrant</v>
      </c>
      <c r="E81">
        <f>Sheet2!Q9</f>
        <v>5.05</v>
      </c>
      <c r="G81" t="str">
        <f>Sheet2!A26</f>
        <v>Behemoth</v>
      </c>
      <c r="H81">
        <f ca="1">SUMIF(Sheet5!$B$34:$B$84,Sheet7!G81,Sheet5!$H$34:$H$84)</f>
        <v>525.91249999999991</v>
      </c>
      <c r="I81">
        <f ca="1">SUMIF(Sheet5!$B$34:$B$84,Sheet7!G81,Sheet5!$Q$34:$Q$84)</f>
        <v>65.739062499999989</v>
      </c>
      <c r="J81" t="str">
        <f>Sheet7!G81</f>
        <v>Behemoth</v>
      </c>
      <c r="K81">
        <f ca="1">Sheet7!H81</f>
        <v>525.91249999999991</v>
      </c>
      <c r="L81" s="2">
        <f ca="1">Sheet7!H81/Sheet2!$M$41</f>
        <v>0.28233322502260394</v>
      </c>
      <c r="M81" s="2">
        <f ca="1">Sheet7!H81/VLOOKUP(Sheet7!$G81,Sheet2!$A$2:$N$39,13,FALSE)</f>
        <v>0.17652513216413523</v>
      </c>
      <c r="O81" t="str">
        <f>Sheet2!A33</f>
        <v>Tactician</v>
      </c>
      <c r="P81">
        <f ca="1">Sheet7!H88/VLOOKUP(Sheet7!$G88,Sheet2!$A$2:$O$39,15,FALSE)</f>
        <v>533.40857926932642</v>
      </c>
      <c r="Q81" s="2">
        <f ca="1">Sheet7!P81/Sheet2!$M$41</f>
        <v>0.28635745383468586</v>
      </c>
      <c r="R81" s="2">
        <f ca="1">P81/VLOOKUP(Sheet7!$O81,Sheet2!$A$2:$N$39,13,FALSE)</f>
        <v>0.29716355391048827</v>
      </c>
      <c r="T81" t="str">
        <f>Sheet7!G66</f>
        <v>Divine Wizard</v>
      </c>
      <c r="U81" s="3">
        <f ca="1">Sheet7!I66</f>
        <v>50.950466666666671</v>
      </c>
      <c r="V81" s="3"/>
      <c r="W81" s="6" t="str">
        <f>Sheet7!G66</f>
        <v>Divine Wizard</v>
      </c>
      <c r="X81" s="3">
        <f ca="1">Sheet7!I66/VLOOKUP(Sheet7!$G66,Sheet2!$A$2:$O$39,15,FALSE)</f>
        <v>36.440337508947415</v>
      </c>
    </row>
    <row r="82" spans="1:24">
      <c r="A82" t="str">
        <f>Sheet2!A30</f>
        <v>Stormweaver</v>
      </c>
      <c r="B82">
        <f>Sheet2!P30</f>
        <v>52</v>
      </c>
      <c r="D82" t="str">
        <f>Sheet2!A16</f>
        <v>Defiler</v>
      </c>
      <c r="E82">
        <f>Sheet2!Q16</f>
        <v>5.05</v>
      </c>
      <c r="G82" t="str">
        <f>Sheet2!A27</f>
        <v>Incarnation</v>
      </c>
      <c r="H82">
        <f ca="1">SUMIF(Sheet5!$B$34:$B$84,Sheet7!G82,Sheet5!$H$34:$H$84)</f>
        <v>772.16100000000006</v>
      </c>
      <c r="I82">
        <f ca="1">SUMIF(Sheet5!$B$34:$B$84,Sheet7!G82,Sheet5!$Q$34:$Q$84)</f>
        <v>64.34675</v>
      </c>
      <c r="J82" t="str">
        <f>Sheet7!G70</f>
        <v>Ascendant</v>
      </c>
      <c r="K82">
        <f ca="1">Sheet7!H70</f>
        <v>498.30000000000007</v>
      </c>
      <c r="L82" s="2">
        <f ca="1">Sheet7!H70/Sheet2!$M$41</f>
        <v>0.26750960669077761</v>
      </c>
      <c r="M82" s="2">
        <f ca="1">Sheet7!H70/VLOOKUP(Sheet7!$G70,Sheet2!$A$2:$N$39,13,FALSE)</f>
        <v>0.18593283582089554</v>
      </c>
      <c r="O82" t="str">
        <f>Sheet7!G76</f>
        <v>Wretched Chef</v>
      </c>
      <c r="P82">
        <f ca="1">Sheet7!H76/VLOOKUP(Sheet7!$G76,Sheet2!$A$2:$O$39,15,FALSE)</f>
        <v>528.41176535304589</v>
      </c>
      <c r="Q82" s="2">
        <f ca="1">Sheet7!P82/Sheet2!$M$41</f>
        <v>0.28367494184301179</v>
      </c>
      <c r="R82" s="2">
        <f ca="1">P82/VLOOKUP(Sheet7!$O82,Sheet2!$A$2:$N$39,13,FALSE)</f>
        <v>0.17736402294303799</v>
      </c>
      <c r="T82" t="str">
        <f>Sheet7!G60</f>
        <v>Arboreal Crusader</v>
      </c>
      <c r="U82" s="3">
        <f ca="1">Sheet7!I60</f>
        <v>49.519363636363643</v>
      </c>
      <c r="V82" s="3"/>
      <c r="W82" s="6" t="str">
        <f>Sheet7!G60</f>
        <v>Arboreal Crusader</v>
      </c>
      <c r="X82" s="3">
        <f ca="1">Sheet7!I60/VLOOKUP(Sheet7!$G60,Sheet2!$A$2:$O$39,15,FALSE)</f>
        <v>36.134570112788722</v>
      </c>
    </row>
    <row r="83" spans="1:24">
      <c r="A83" t="str">
        <f>Sheet2!A11</f>
        <v>Divine Wizard</v>
      </c>
      <c r="B83">
        <f>Sheet2!P11</f>
        <v>51</v>
      </c>
      <c r="D83" t="str">
        <f>Sheet2!A36</f>
        <v>Putrid Eidolon</v>
      </c>
      <c r="E83">
        <f>Sheet2!Q36</f>
        <v>5.05</v>
      </c>
      <c r="G83" t="str">
        <f>Sheet2!A28</f>
        <v>Sorrow Liege</v>
      </c>
      <c r="H83">
        <f ca="1">SUMIF(Sheet5!$B$34:$B$84,Sheet7!G83,Sheet5!$H$34:$H$84)</f>
        <v>555.52500000000009</v>
      </c>
      <c r="I83">
        <f ca="1">SUMIF(Sheet5!$B$34:$B$84,Sheet7!G83,Sheet5!$Q$34:$Q$84)</f>
        <v>69.440625000000011</v>
      </c>
      <c r="J83" t="str">
        <f>Sheet7!G78</f>
        <v>Mystic Swashbuckler</v>
      </c>
      <c r="K83">
        <f ca="1">Sheet7!H78</f>
        <v>442.75</v>
      </c>
      <c r="L83" s="2">
        <f ca="1">Sheet7!H78/Sheet2!$M$41</f>
        <v>0.23768789556962025</v>
      </c>
      <c r="M83" s="2">
        <f ca="1">Sheet7!H78/VLOOKUP(Sheet7!$G78,Sheet2!$A$2:$N$39,13,FALSE)</f>
        <v>0.34195790693184014</v>
      </c>
      <c r="O83" t="str">
        <f>Sheet2!A34</f>
        <v>Arcane Mistress</v>
      </c>
      <c r="P83">
        <f ca="1">Sheet7!H89/VLOOKUP(Sheet7!$G89,Sheet2!$A$2:$O$39,15,FALSE)</f>
        <v>459.81096683897493</v>
      </c>
      <c r="Q83" s="2">
        <f ca="1">Sheet7!P83/Sheet2!$M$41</f>
        <v>0.24684698151956724</v>
      </c>
      <c r="R83" s="2">
        <f ca="1">P83/VLOOKUP(Sheet7!$O83,Sheet2!$A$2:$N$39,13,FALSE)</f>
        <v>0.33097784188517182</v>
      </c>
      <c r="T83" t="str">
        <f>Sheet7!G71</f>
        <v>Defiler</v>
      </c>
      <c r="U83" s="3">
        <f ca="1">Sheet7!I71</f>
        <v>47.975000000000001</v>
      </c>
      <c r="V83" s="3"/>
      <c r="W83" s="6" t="str">
        <f>Sheet7!G71</f>
        <v>Defiler</v>
      </c>
      <c r="X83" s="3">
        <f ca="1">Sheet7!I71/VLOOKUP(Sheet7!$G71,Sheet2!$A$2:$O$39,15,FALSE)</f>
        <v>35.393965620761755</v>
      </c>
    </row>
    <row r="84" spans="1:24">
      <c r="A84" t="str">
        <f>Sheet2!A15</f>
        <v>Ascendant</v>
      </c>
      <c r="B84">
        <f>Sheet2!P15</f>
        <v>51</v>
      </c>
      <c r="D84" t="str">
        <f>Sheet2!A14</f>
        <v>Icespinner</v>
      </c>
      <c r="E84">
        <f>Sheet2!Q14</f>
        <v>5</v>
      </c>
      <c r="G84" t="str">
        <f>Sheet2!A39</f>
        <v>Crimson Squall</v>
      </c>
      <c r="H84">
        <f ca="1">SUMIF(Sheet5!$B$34:$B$84,Sheet7!G84,Sheet5!$H$34:$H$84)</f>
        <v>1063.7750000000001</v>
      </c>
      <c r="I84">
        <f ca="1">SUMIF(Sheet5!$B$34:$B$84,Sheet7!G84,Sheet5!$Q$34:$Q$84)</f>
        <v>132.97187500000001</v>
      </c>
      <c r="J84" t="str">
        <f>Sheet7!G71</f>
        <v>Defiler</v>
      </c>
      <c r="K84">
        <f ca="1">Sheet7!H71</f>
        <v>431.77500000000003</v>
      </c>
      <c r="L84" s="2">
        <f ca="1">Sheet7!H71/Sheet2!$M$41</f>
        <v>0.23179602735081375</v>
      </c>
      <c r="M84" s="2">
        <f ca="1">Sheet7!H71/VLOOKUP(Sheet7!$G71,Sheet2!$A$2:$N$39,13,FALSE)</f>
        <v>0.31418955794069497</v>
      </c>
      <c r="O84" t="str">
        <f>Sheet7!G66</f>
        <v>Divine Wizard</v>
      </c>
      <c r="P84">
        <f ca="1">Sheet7!H66/VLOOKUP(Sheet7!$G66,Sheet2!$A$2:$O$39,15,FALSE)</f>
        <v>409.95379697565841</v>
      </c>
      <c r="Q84" s="2">
        <f ca="1">Sheet7!P84/Sheet2!$M$41</f>
        <v>0.22008143485921988</v>
      </c>
      <c r="R84" s="2">
        <f ca="1">P84/VLOOKUP(Sheet7!$O84,Sheet2!$A$2:$N$39,13,FALSE)</f>
        <v>0.30771536646699826</v>
      </c>
      <c r="T84" t="str">
        <f>Sheet7!G76</f>
        <v>Wretched Chef</v>
      </c>
      <c r="U84" s="3">
        <f ca="1">Sheet7!I76</f>
        <v>41.297812499999999</v>
      </c>
      <c r="V84" s="3"/>
      <c r="W84" s="6" t="str">
        <f>Sheet2!A35</f>
        <v>Grim Hag</v>
      </c>
      <c r="X84" s="3">
        <f ca="1">Sheet7!I90/VLOOKUP(Sheet7!$G90,Sheet2!$A$2:$O$39,15,FALSE)</f>
        <v>33.976622722393131</v>
      </c>
    </row>
    <row r="85" spans="1:24">
      <c r="A85" t="str">
        <f>Sheet2!A16</f>
        <v>Defiler</v>
      </c>
      <c r="B85">
        <f>Sheet2!P16</f>
        <v>51</v>
      </c>
      <c r="D85" t="str">
        <f>Sheet2!A3</f>
        <v>Blazing Priest</v>
      </c>
      <c r="E85">
        <f>Sheet2!Q3</f>
        <v>4.95</v>
      </c>
      <c r="G85" t="str">
        <f>Sheet2!A30</f>
        <v>Stormweaver</v>
      </c>
      <c r="H85">
        <f ca="1">SUMIF(Sheet5!$B$34:$B$84,Sheet7!G85,Sheet5!$H$34:$H$84)</f>
        <v>1506.01047675</v>
      </c>
      <c r="I85">
        <f ca="1">SUMIF(Sheet5!$B$34:$B$84,Sheet7!G85,Sheet5!$Q$34:$Q$84)</f>
        <v>100.40069844999999</v>
      </c>
      <c r="J85" t="str">
        <f>Sheet7!G65</f>
        <v>Acid Reaver</v>
      </c>
      <c r="K85">
        <f ca="1">Sheet7!H65</f>
        <v>423.03</v>
      </c>
      <c r="L85" s="2">
        <f ca="1">Sheet7!H65/Sheet2!$M$41</f>
        <v>0.22710132233273056</v>
      </c>
      <c r="M85" s="2">
        <f ca="1">Sheet7!H65/VLOOKUP(Sheet7!$G65,Sheet2!$A$2:$N$39,13,FALSE)</f>
        <v>0.14167113194909578</v>
      </c>
      <c r="O85" t="str">
        <f>Sheet7!G60</f>
        <v>Arboreal Crusader</v>
      </c>
      <c r="P85">
        <f ca="1">Sheet7!H60/VLOOKUP(Sheet7!$G60,Sheet2!$A$2:$O$39,15,FALSE)</f>
        <v>397.48027124067596</v>
      </c>
      <c r="Q85" s="2">
        <f ca="1">Sheet7!P85/Sheet2!$M$41</f>
        <v>0.21338509136451297</v>
      </c>
      <c r="R85" s="2">
        <f ca="1">P85/VLOOKUP(Sheet7!$O85,Sheet2!$A$2:$N$39,13,FALSE)</f>
        <v>0.2924261697558771</v>
      </c>
      <c r="T85" t="str">
        <f>Sheet7!G78</f>
        <v>Mystic Swashbuckler</v>
      </c>
      <c r="U85" s="3">
        <f ca="1">Sheet7!I78</f>
        <v>36.895833333333336</v>
      </c>
      <c r="V85" s="3"/>
      <c r="W85" s="6" t="str">
        <f>Sheet7!G79</f>
        <v>Elder Treant</v>
      </c>
      <c r="X85" s="3">
        <f ca="1">Sheet7!I79/VLOOKUP(Sheet7!$G79,Sheet2!$A$2:$O$39,15,FALSE)</f>
        <v>28.587189477848099</v>
      </c>
    </row>
    <row r="86" spans="1:24">
      <c r="A86" t="str">
        <f>Sheet2!A22</f>
        <v>Aeromancess</v>
      </c>
      <c r="B86">
        <f>Sheet2!P22</f>
        <v>50</v>
      </c>
      <c r="D86" t="str">
        <f>Sheet2!A6</f>
        <v>Dread Shaman</v>
      </c>
      <c r="E86">
        <f>Sheet2!Q6</f>
        <v>4.8499999999999996</v>
      </c>
      <c r="G86" t="str">
        <f>Sheet2!A31</f>
        <v>Rune Knight</v>
      </c>
      <c r="H86">
        <f ca="1">SUMIF(Sheet5!$B$34:$B$84,Sheet7!G86,Sheet5!$H$34:$H$84)</f>
        <v>883.98637499999995</v>
      </c>
      <c r="I86">
        <f ca="1">SUMIF(Sheet5!$B$34:$B$84,Sheet7!G86,Sheet5!$Q$34:$Q$84)</f>
        <v>54.234124999999999</v>
      </c>
      <c r="J86" t="str">
        <f>Sheet7!G68</f>
        <v>Crest Witch</v>
      </c>
      <c r="K86">
        <f ca="1">Sheet7!H68</f>
        <v>401.40750000000003</v>
      </c>
      <c r="L86" s="2">
        <f ca="1">Sheet7!H68/Sheet2!$M$41</f>
        <v>0.21549340246383367</v>
      </c>
      <c r="M86" s="2">
        <f ca="1">Sheet7!H68/VLOOKUP(Sheet7!$G68,Sheet2!$A$2:$N$39,13,FALSE)</f>
        <v>0.28754118911174786</v>
      </c>
      <c r="O86" t="str">
        <f>Sheet7!G71</f>
        <v>Defiler</v>
      </c>
      <c r="P86">
        <f ca="1">Sheet7!H71/VLOOKUP(Sheet7!$G71,Sheet2!$A$2:$O$39,15,FALSE)</f>
        <v>318.54569058685581</v>
      </c>
      <c r="Q86" s="2">
        <f ca="1">Sheet7!P86/Sheet2!$M$41</f>
        <v>0.17100949709398341</v>
      </c>
      <c r="R86" s="2">
        <f ca="1">P86/VLOOKUP(Sheet7!$O86,Sheet2!$A$2:$N$39,13,FALSE)</f>
        <v>0.23179602735081375</v>
      </c>
      <c r="T86" t="str">
        <f>Sheet7!G73</f>
        <v>Forlorn Martyr</v>
      </c>
      <c r="U86" s="3">
        <f ca="1">Sheet7!I73</f>
        <v>35.014687500000001</v>
      </c>
      <c r="V86" s="3"/>
      <c r="W86" s="6" t="str">
        <f>Sheet7!G78</f>
        <v>Mystic Swashbuckler</v>
      </c>
      <c r="X86" s="3">
        <f ca="1">Sheet7!I78/VLOOKUP(Sheet7!$G78,Sheet2!$A$2:$O$39,15,FALSE)</f>
        <v>25.645533565730489</v>
      </c>
    </row>
    <row r="87" spans="1:24">
      <c r="A87" t="str">
        <f>Sheet2!A31</f>
        <v>Rune Knight</v>
      </c>
      <c r="B87">
        <f>Sheet2!P31</f>
        <v>50</v>
      </c>
      <c r="D87" t="str">
        <f>Sheet2!A22</f>
        <v>Aeromancess</v>
      </c>
      <c r="E87">
        <f>Sheet2!Q22</f>
        <v>4.8499999999999996</v>
      </c>
      <c r="G87" t="str">
        <f>Sheet2!A32</f>
        <v>Infiltrator</v>
      </c>
      <c r="H87">
        <f ca="1">SUMIF(Sheet5!$B$34:$B$84,Sheet7!G87,Sheet5!$H$34:$H$84)</f>
        <v>2025.2950000000001</v>
      </c>
      <c r="I87">
        <f ca="1">SUMIF(Sheet5!$B$34:$B$84,Sheet7!G87,Sheet5!$Q$34:$Q$84)</f>
        <v>215.4609090909091</v>
      </c>
      <c r="J87" t="str">
        <f>Sheet7!G79</f>
        <v>Elder Treant</v>
      </c>
      <c r="K87">
        <f ca="1">Sheet7!H79</f>
        <v>341.32</v>
      </c>
      <c r="L87" s="2">
        <f ca="1">Sheet7!H79/Sheet2!$M$41</f>
        <v>0.18323575949367088</v>
      </c>
      <c r="M87" s="2">
        <f ca="1">Sheet7!H79/VLOOKUP(Sheet7!$G79,Sheet2!$A$2:$N$39,13,FALSE)</f>
        <v>0.11514548368052627</v>
      </c>
      <c r="O87" t="str">
        <f>Sheet7!G78</f>
        <v>Mystic Swashbuckler</v>
      </c>
      <c r="P87">
        <f ca="1">Sheet7!H78/VLOOKUP(Sheet7!$G78,Sheet2!$A$2:$O$39,15,FALSE)</f>
        <v>307.74640278876581</v>
      </c>
      <c r="Q87" s="2">
        <f ca="1">Sheet7!P87/Sheet2!$M$41</f>
        <v>0.16521195900165433</v>
      </c>
      <c r="R87" s="2">
        <f ca="1">P87/VLOOKUP(Sheet7!$O87,Sheet2!$A$2:$N$39,13,FALSE)</f>
        <v>0.23768789556962025</v>
      </c>
      <c r="T87" t="str">
        <f>Sheet7!G68</f>
        <v>Crest Witch</v>
      </c>
      <c r="U87" s="3">
        <f ca="1">Sheet7!I68</f>
        <v>26.7605</v>
      </c>
      <c r="V87" s="3"/>
      <c r="W87" s="6" t="str">
        <f>Sheet7!G73</f>
        <v>Forlorn Martyr</v>
      </c>
      <c r="X87" s="3">
        <f ca="1">Sheet7!I73/VLOOKUP(Sheet7!$G73,Sheet2!$A$2:$O$39,15,FALSE)</f>
        <v>24.182908959828495</v>
      </c>
    </row>
    <row r="88" spans="1:24">
      <c r="A88" t="str">
        <f>Sheet2!A5</f>
        <v>Arboreal Crusader</v>
      </c>
      <c r="B88">
        <f>Sheet2!P5</f>
        <v>49</v>
      </c>
      <c r="D88" t="str">
        <f>Sheet2!A15</f>
        <v>Ascendant</v>
      </c>
      <c r="E88">
        <f>Sheet2!Q15</f>
        <v>4.8</v>
      </c>
      <c r="G88" t="str">
        <f>Sheet2!A33</f>
        <v>Tactician</v>
      </c>
      <c r="H88">
        <f ca="1">SUMIF(Sheet5!$B$34:$B$84,Sheet7!G88,Sheet5!$H$34:$H$84)</f>
        <v>553.53750000000002</v>
      </c>
      <c r="I88">
        <f ca="1">SUMIF(Sheet5!$B$34:$B$84,Sheet7!G88,Sheet5!$Q$34:$Q$84)</f>
        <v>22.499375000000001</v>
      </c>
      <c r="J88" t="str">
        <f>Sheet7!G76</f>
        <v>Wretched Chef</v>
      </c>
      <c r="K88">
        <f ca="1">Sheet7!H76</f>
        <v>330.38249999999999</v>
      </c>
      <c r="L88" s="2">
        <f ca="1">Sheet7!H76/Sheet2!$M$41</f>
        <v>0.17736402294303796</v>
      </c>
      <c r="M88" s="2">
        <f ca="1">Sheet7!H76/VLOOKUP(Sheet7!$G76,Sheet2!$A$2:$N$39,13,FALSE)</f>
        <v>0.11089452043299487</v>
      </c>
      <c r="O88" t="str">
        <f>Sheet7!G68</f>
        <v>Crest Witch</v>
      </c>
      <c r="P88">
        <f ca="1">Sheet7!H68/VLOOKUP(Sheet7!$G68,Sheet2!$A$2:$O$39,15,FALSE)</f>
        <v>300.82878983951178</v>
      </c>
      <c r="Q88" s="2">
        <f ca="1">Sheet7!P88/Sheet2!$M$41</f>
        <v>0.16149827664304714</v>
      </c>
      <c r="R88" s="2">
        <f ca="1">P88/VLOOKUP(Sheet7!$O88,Sheet2!$A$2:$N$39,13,FALSE)</f>
        <v>0.21549340246383367</v>
      </c>
      <c r="T88" t="str">
        <f>Sheet2!A33</f>
        <v>Tactician</v>
      </c>
      <c r="U88" s="3">
        <f ca="1">Sheet7!I88</f>
        <v>22.499375000000001</v>
      </c>
      <c r="V88" s="3"/>
      <c r="W88" s="6" t="str">
        <f>Sheet2!A33</f>
        <v>Tactician</v>
      </c>
      <c r="X88" s="3">
        <f ca="1">Sheet7!I88/VLOOKUP(Sheet7!$G88,Sheet2!$A$2:$O$39,15,FALSE)</f>
        <v>21.681204350559447</v>
      </c>
    </row>
    <row r="89" spans="1:24">
      <c r="A89" t="str">
        <f>Sheet2!A9</f>
        <v>Glacial Tyrant</v>
      </c>
      <c r="B89">
        <f>Sheet2!P9</f>
        <v>49</v>
      </c>
      <c r="D89" t="str">
        <f>Sheet2!A27</f>
        <v>Incarnation</v>
      </c>
      <c r="E89">
        <f>Sheet2!Q27</f>
        <v>4.8</v>
      </c>
      <c r="G89" t="str">
        <f>Sheet2!A34</f>
        <v>Arcane Mistress</v>
      </c>
      <c r="H89">
        <f ca="1">SUMIF(Sheet5!$B$34:$B$84,Sheet7!G89,Sheet5!$H$34:$H$84)</f>
        <v>616.52462000000003</v>
      </c>
      <c r="I89">
        <f ca="1">SUMIF(Sheet5!$B$34:$B$84,Sheet7!G89,Sheet5!$Q$34:$Q$84)</f>
        <v>52.7468705</v>
      </c>
      <c r="J89" t="str">
        <f>Sheet7!G73</f>
        <v>Forlorn Martyr</v>
      </c>
      <c r="K89">
        <f ca="1">Sheet7!H73</f>
        <v>280.11750000000001</v>
      </c>
      <c r="L89" s="2">
        <f ca="1">Sheet7!H73/Sheet2!$M$41</f>
        <v>0.15037953492314649</v>
      </c>
      <c r="M89" s="2">
        <f ca="1">Sheet7!H73/VLOOKUP(Sheet7!$G73,Sheet2!$A$2:$N$39,13,FALSE)</f>
        <v>0.21773610571317528</v>
      </c>
      <c r="O89" t="str">
        <f>Sheet7!G73</f>
        <v>Forlorn Martyr</v>
      </c>
      <c r="P89">
        <f ca="1">Sheet7!H73/VLOOKUP(Sheet7!$G73,Sheet2!$A$2:$O$39,15,FALSE)</f>
        <v>193.46327167862796</v>
      </c>
      <c r="Q89" s="2">
        <f ca="1">Sheet7!P89/Sheet2!$M$41</f>
        <v>0.10385969037901027</v>
      </c>
      <c r="R89" s="2">
        <f ca="1">P89/VLOOKUP(Sheet7!$O89,Sheet2!$A$2:$N$39,13,FALSE)</f>
        <v>0.15037953492314649</v>
      </c>
      <c r="T89" t="str">
        <f>Sheet7!G79</f>
        <v>Elder Treant</v>
      </c>
      <c r="U89" s="3">
        <f ca="1">Sheet7!I79</f>
        <v>17.964210526315789</v>
      </c>
      <c r="V89" s="3"/>
      <c r="W89" s="6" t="str">
        <f>Sheet7!G68</f>
        <v>Crest Witch</v>
      </c>
      <c r="X89" s="3">
        <f ca="1">Sheet7!I68/VLOOKUP(Sheet7!$G68,Sheet2!$A$2:$O$39,15,FALSE)</f>
        <v>20.05525265596745</v>
      </c>
    </row>
    <row r="90" spans="1:24">
      <c r="A90" t="str">
        <f>Sheet2!A12</f>
        <v>Colossus</v>
      </c>
      <c r="B90">
        <f>Sheet2!P12</f>
        <v>49</v>
      </c>
      <c r="D90" t="str">
        <f>Sheet2!A21</f>
        <v>Wretched Chef</v>
      </c>
      <c r="E90">
        <f>Sheet2!Q21</f>
        <v>4.6999999999999993</v>
      </c>
      <c r="G90" t="str">
        <f>Sheet2!A35</f>
        <v>Grim Hag</v>
      </c>
      <c r="H90">
        <f ca="1">SUMIF(Sheet5!$B$34:$B$84,Sheet7!G90,Sheet5!$H$34:$H$84)</f>
        <v>1372.5723862500001</v>
      </c>
      <c r="I90">
        <f ca="1">SUMIF(Sheet5!$B$34:$B$84,Sheet7!G90,Sheet5!$Q$34:$Q$84)</f>
        <v>68.14482575000001</v>
      </c>
      <c r="J90" t="str">
        <f>Sheet7!G57</f>
        <v>Arcane Archer</v>
      </c>
      <c r="K90">
        <f>Sheet7!H57</f>
        <v>0</v>
      </c>
      <c r="L90" s="2">
        <f ca="1">Sheet7!H57/Sheet2!$M$41</f>
        <v>0</v>
      </c>
      <c r="M90" s="2">
        <f ca="1">Sheet7!H57/VLOOKUP(Sheet7!$G57,Sheet2!$A$2:$N$39,13,FALSE)</f>
        <v>0</v>
      </c>
      <c r="O90" t="str">
        <f>Sheet7!G57</f>
        <v>Arcane Archer</v>
      </c>
      <c r="P90">
        <f ca="1">Sheet7!H57/VLOOKUP(Sheet7!$G57,Sheet2!$A$2:$O$39,15,FALSE)</f>
        <v>0</v>
      </c>
      <c r="Q90" s="2">
        <f ca="1">Sheet7!P90/Sheet2!$M$41</f>
        <v>0</v>
      </c>
      <c r="R90" s="2">
        <f ca="1">P90/VLOOKUP(Sheet7!$O90,Sheet2!$A$2:$N$39,13,FALSE)</f>
        <v>0</v>
      </c>
      <c r="T90" t="str">
        <f>Sheet7!G57</f>
        <v>Arcane Archer</v>
      </c>
      <c r="U90" s="3">
        <f>Sheet7!I57</f>
        <v>0</v>
      </c>
      <c r="V90" s="3"/>
      <c r="W90" s="6" t="str">
        <f>Sheet7!G57</f>
        <v>Arcane Archer</v>
      </c>
      <c r="X90" s="3">
        <f ca="1">Sheet7!I57/VLOOKUP(Sheet7!$G57,Sheet2!$A$2:$O$39,15,FALSE)</f>
        <v>0</v>
      </c>
    </row>
    <row r="91" spans="1:24">
      <c r="A91" t="str">
        <f>Sheet2!A14</f>
        <v>Icespinner</v>
      </c>
      <c r="B91">
        <f>Sheet2!P14</f>
        <v>49</v>
      </c>
      <c r="D91" t="str">
        <f>Sheet2!A26</f>
        <v>Behemoth</v>
      </c>
      <c r="E91">
        <f>Sheet2!Q26</f>
        <v>4.6999999999999993</v>
      </c>
      <c r="G91" t="str">
        <f>Sheet2!A36</f>
        <v>Putrid Eidolon</v>
      </c>
      <c r="H91">
        <f ca="1">SUMIF(Sheet5!$B$34:$B$84,Sheet7!G91,Sheet5!$H$34:$H$84)</f>
        <v>1035.5875000000001</v>
      </c>
      <c r="I91">
        <f ca="1">SUMIF(Sheet5!$B$34:$B$84,Sheet7!G91,Sheet5!$Q$34:$Q$84)</f>
        <v>52.225897129186606</v>
      </c>
      <c r="J91" t="str">
        <f>Sheet7!G61</f>
        <v>Dread Shaman</v>
      </c>
      <c r="K91">
        <f>Sheet7!H61</f>
        <v>0</v>
      </c>
      <c r="L91" s="2">
        <f ca="1">Sheet7!H61/Sheet2!$M$41</f>
        <v>0</v>
      </c>
      <c r="M91" s="2">
        <f ca="1">Sheet7!H61/VLOOKUP(Sheet7!$G61,Sheet2!$A$2:$N$39,13,FALSE)</f>
        <v>0</v>
      </c>
      <c r="O91" t="str">
        <f>Sheet7!G61</f>
        <v>Dread Shaman</v>
      </c>
      <c r="P91">
        <f ca="1">Sheet7!H61/VLOOKUP(Sheet7!$G61,Sheet2!$A$2:$O$39,15,FALSE)</f>
        <v>0</v>
      </c>
      <c r="Q91" s="2">
        <f ca="1">Sheet7!P91/Sheet2!$M$41</f>
        <v>0</v>
      </c>
      <c r="R91" s="2">
        <f ca="1">P91/VLOOKUP(Sheet7!$O91,Sheet2!$A$2:$N$39,13,FALSE)</f>
        <v>0</v>
      </c>
      <c r="T91" t="str">
        <f>Sheet7!G61</f>
        <v>Dread Shaman</v>
      </c>
      <c r="U91" s="3">
        <f>Sheet7!I61</f>
        <v>0</v>
      </c>
      <c r="V91" s="3"/>
      <c r="W91" s="6" t="str">
        <f>Sheet7!G61</f>
        <v>Dread Shaman</v>
      </c>
      <c r="X91" s="3">
        <f ca="1">Sheet7!I61/VLOOKUP(Sheet7!$G61,Sheet2!$A$2:$O$39,15,FALSE)</f>
        <v>0</v>
      </c>
    </row>
    <row r="92" spans="1:24">
      <c r="A92" t="str">
        <f>Sheet2!A21</f>
        <v>Wretched Chef</v>
      </c>
      <c r="B92">
        <f>Sheet2!P21</f>
        <v>49</v>
      </c>
      <c r="D92" t="str">
        <f>Sheet2!A11</f>
        <v>Divine Wizard</v>
      </c>
      <c r="E92">
        <f>Sheet2!Q11</f>
        <v>4.6500000000000004</v>
      </c>
      <c r="G92" t="str">
        <f>Sheet2!A37</f>
        <v>Nephilim</v>
      </c>
      <c r="H92">
        <f>SUMIF(Sheet5!$B$34:$B$84,Sheet7!G92,Sheet5!$H$34:$H$84)</f>
        <v>0</v>
      </c>
      <c r="I92">
        <f>SUMIF(Sheet5!$B$34:$B$84,Sheet7!G92,Sheet5!$Q$34:$Q$84)</f>
        <v>0</v>
      </c>
      <c r="J92" t="str">
        <f>Sheet2!A37</f>
        <v>Nephilim</v>
      </c>
      <c r="K92">
        <f>Sheet7!H92</f>
        <v>0</v>
      </c>
      <c r="L92" s="2">
        <f ca="1">Sheet7!H92/Sheet2!$M$41</f>
        <v>0</v>
      </c>
      <c r="M92" s="2">
        <f ca="1">Sheet7!H92/VLOOKUP(Sheet7!$G92,Sheet2!$A$2:$N$39,13,FALSE)</f>
        <v>0</v>
      </c>
      <c r="O92" t="str">
        <f>Sheet2!A37</f>
        <v>Nephilim</v>
      </c>
      <c r="P92">
        <f ca="1">Sheet7!H92/VLOOKUP(Sheet7!$G92,Sheet2!$A$2:$O$39,15,FALSE)</f>
        <v>0</v>
      </c>
      <c r="Q92" s="2">
        <f ca="1">Sheet7!P92/Sheet2!$M$41</f>
        <v>0</v>
      </c>
      <c r="R92" s="2">
        <f ca="1">P92/VLOOKUP(Sheet7!$O92,Sheet2!$A$2:$N$39,13,FALSE)</f>
        <v>0</v>
      </c>
      <c r="T92" t="str">
        <f>Sheet2!A37</f>
        <v>Nephilim</v>
      </c>
      <c r="U92" s="3">
        <f>Sheet7!I92</f>
        <v>0</v>
      </c>
      <c r="V92" s="3"/>
      <c r="W92" s="6" t="str">
        <f>Sheet2!A37</f>
        <v>Nephilim</v>
      </c>
      <c r="X92" s="3">
        <f ca="1">Sheet7!I92/VLOOKUP(Sheet7!$G92,Sheet2!$A$2:$O$39,15,FALSE)</f>
        <v>0</v>
      </c>
    </row>
    <row r="93" spans="1:24">
      <c r="A93" t="str">
        <f>Sheet2!A36</f>
        <v>Putrid Eidolon</v>
      </c>
      <c r="B93">
        <f>Sheet2!P36</f>
        <v>49</v>
      </c>
      <c r="D93" t="str">
        <f>Sheet2!A12</f>
        <v>Colossus</v>
      </c>
      <c r="E93">
        <f>Sheet2!Q12</f>
        <v>4.5999999999999996</v>
      </c>
      <c r="G93" t="str">
        <f>Sheet2!A38</f>
        <v>Scarlet Maiden</v>
      </c>
      <c r="H93">
        <f>SUMIF(Sheet5!$B$34:$B$84,Sheet7!G93,Sheet5!$H$34:$H$84)</f>
        <v>0</v>
      </c>
      <c r="I93">
        <f>SUMIF(Sheet5!$B$34:$B$84,Sheet7!G93,Sheet5!$Q$34:$Q$84)</f>
        <v>0</v>
      </c>
      <c r="J93" t="str">
        <f>Sheet2!A38</f>
        <v>Scarlet Maiden</v>
      </c>
      <c r="K93">
        <f>Sheet7!H93</f>
        <v>0</v>
      </c>
      <c r="L93" s="2">
        <f ca="1">Sheet7!H93/Sheet2!$M$41</f>
        <v>0</v>
      </c>
      <c r="M93" s="2">
        <f ca="1">Sheet7!H93/VLOOKUP(Sheet7!$G93,Sheet2!$A$2:$N$39,13,FALSE)</f>
        <v>0</v>
      </c>
      <c r="O93" t="str">
        <f>Sheet2!A38</f>
        <v>Scarlet Maiden</v>
      </c>
      <c r="P93">
        <f ca="1">Sheet7!H93/VLOOKUP(Sheet7!$G93,Sheet2!$A$2:$O$39,15,FALSE)</f>
        <v>0</v>
      </c>
      <c r="Q93" s="2">
        <f ca="1">Sheet7!P93/Sheet2!$M$41</f>
        <v>0</v>
      </c>
      <c r="R93" s="2">
        <f ca="1">P93/VLOOKUP(Sheet7!$O93,Sheet2!$A$2:$N$39,13,FALSE)</f>
        <v>0</v>
      </c>
      <c r="T93" t="str">
        <f>Sheet2!A38</f>
        <v>Scarlet Maiden</v>
      </c>
      <c r="U93" s="3">
        <f>Sheet7!I93</f>
        <v>0</v>
      </c>
      <c r="V93" s="3"/>
      <c r="W93" s="6" t="str">
        <f>Sheet2!A38</f>
        <v>Scarlet Maiden</v>
      </c>
      <c r="X93" s="3">
        <f ca="1">Sheet7!I93/VLOOKUP(Sheet7!$G93,Sheet2!$A$2:$O$39,15,FALSE)</f>
        <v>0</v>
      </c>
    </row>
    <row r="94" spans="1:24">
      <c r="A94" t="str">
        <f>Sheet2!A26</f>
        <v>Behemoth</v>
      </c>
      <c r="B94">
        <f>Sheet2!P26</f>
        <v>48</v>
      </c>
      <c r="D94" t="str">
        <f>Sheet2!A30</f>
        <v>Stormweaver</v>
      </c>
      <c r="E94">
        <f>Sheet2!Q30</f>
        <v>4.5999999999999996</v>
      </c>
    </row>
  </sheetData>
  <sortState ref="AG2:AH52">
    <sortCondition descending="1" ref="AH2:AH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2013-11-30T03:42:20Z</dcterms:modified>
</cp:coreProperties>
</file>