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6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25725"/>
</workbook>
</file>

<file path=xl/calcChain.xml><?xml version="1.0" encoding="utf-8"?>
<calcChain xmlns="http://schemas.openxmlformats.org/spreadsheetml/2006/main">
  <c r="O3" i="2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2"/>
  <c r="W51" i="7"/>
  <c r="X51"/>
  <c r="W46"/>
  <c r="X46"/>
  <c r="W66"/>
  <c r="X66"/>
  <c r="W69"/>
  <c r="X69"/>
  <c r="W50"/>
  <c r="X50"/>
  <c r="W43"/>
  <c r="X43"/>
  <c r="W44"/>
  <c r="X44"/>
  <c r="W55"/>
  <c r="X55"/>
  <c r="W65"/>
  <c r="X65"/>
  <c r="W45"/>
  <c r="X45"/>
  <c r="W67"/>
  <c r="X67"/>
  <c r="W57"/>
  <c r="X57"/>
  <c r="W56"/>
  <c r="X56"/>
  <c r="W61"/>
  <c r="X61"/>
  <c r="W48"/>
  <c r="X48"/>
  <c r="W64"/>
  <c r="X64"/>
  <c r="W54"/>
  <c r="X54"/>
  <c r="W49"/>
  <c r="X49"/>
  <c r="W58"/>
  <c r="X58"/>
  <c r="W62"/>
  <c r="X62"/>
  <c r="W60"/>
  <c r="X60"/>
  <c r="W63"/>
  <c r="X63"/>
  <c r="W47"/>
  <c r="X47"/>
  <c r="W52"/>
  <c r="X52"/>
  <c r="W59"/>
  <c r="X59"/>
  <c r="W53"/>
  <c r="X53"/>
  <c r="W42"/>
  <c r="X42"/>
  <c r="T51"/>
  <c r="U51"/>
  <c r="T44"/>
  <c r="U44"/>
  <c r="T64"/>
  <c r="U64"/>
  <c r="T69"/>
  <c r="U69"/>
  <c r="T49"/>
  <c r="U49"/>
  <c r="T43"/>
  <c r="U43"/>
  <c r="T45"/>
  <c r="U45"/>
  <c r="T58"/>
  <c r="U58"/>
  <c r="T63"/>
  <c r="U63"/>
  <c r="T46"/>
  <c r="U46"/>
  <c r="T67"/>
  <c r="U67"/>
  <c r="T52"/>
  <c r="U52"/>
  <c r="T56"/>
  <c r="U56"/>
  <c r="T59"/>
  <c r="U59"/>
  <c r="T50"/>
  <c r="U50"/>
  <c r="T65"/>
  <c r="U65"/>
  <c r="T55"/>
  <c r="U55"/>
  <c r="T48"/>
  <c r="U48"/>
  <c r="T62"/>
  <c r="U62"/>
  <c r="T61"/>
  <c r="U61"/>
  <c r="T60"/>
  <c r="U60"/>
  <c r="T66"/>
  <c r="U66"/>
  <c r="T47"/>
  <c r="U47"/>
  <c r="T54"/>
  <c r="U54"/>
  <c r="T57"/>
  <c r="U57"/>
  <c r="T53"/>
  <c r="U53"/>
  <c r="T42"/>
  <c r="U42"/>
  <c r="X68"/>
  <c r="W68"/>
  <c r="U68"/>
  <c r="T68"/>
  <c r="O53"/>
  <c r="P53"/>
  <c r="Q53"/>
  <c r="O46"/>
  <c r="P46"/>
  <c r="Q46"/>
  <c r="O65"/>
  <c r="P65"/>
  <c r="Q65"/>
  <c r="O69"/>
  <c r="P69"/>
  <c r="Q69"/>
  <c r="O52"/>
  <c r="P52"/>
  <c r="Q52"/>
  <c r="O42"/>
  <c r="P42"/>
  <c r="Q42"/>
  <c r="O47"/>
  <c r="P47"/>
  <c r="Q47"/>
  <c r="O60"/>
  <c r="P60"/>
  <c r="Q60"/>
  <c r="O64"/>
  <c r="P64"/>
  <c r="Q64"/>
  <c r="O44"/>
  <c r="P44"/>
  <c r="Q44"/>
  <c r="O67"/>
  <c r="P67"/>
  <c r="Q67"/>
  <c r="O48"/>
  <c r="P48"/>
  <c r="Q48"/>
  <c r="O61"/>
  <c r="P61"/>
  <c r="Q61"/>
  <c r="O63"/>
  <c r="P63"/>
  <c r="Q63"/>
  <c r="O43"/>
  <c r="P43"/>
  <c r="R52" s="1"/>
  <c r="Q43"/>
  <c r="O66"/>
  <c r="P66"/>
  <c r="Q66"/>
  <c r="O50"/>
  <c r="P50"/>
  <c r="R67" s="1"/>
  <c r="Q50"/>
  <c r="O49"/>
  <c r="P49"/>
  <c r="R60" s="1"/>
  <c r="Q49"/>
  <c r="O62"/>
  <c r="P62"/>
  <c r="Q62"/>
  <c r="O57"/>
  <c r="P57"/>
  <c r="Q57"/>
  <c r="O59"/>
  <c r="P59"/>
  <c r="Q59"/>
  <c r="O56"/>
  <c r="P56"/>
  <c r="R56" s="1"/>
  <c r="Q56"/>
  <c r="O51"/>
  <c r="P51"/>
  <c r="R51" s="1"/>
  <c r="Q51"/>
  <c r="O54"/>
  <c r="P54"/>
  <c r="R57" s="1"/>
  <c r="Q54"/>
  <c r="R54"/>
  <c r="O58"/>
  <c r="P58"/>
  <c r="R58" s="1"/>
  <c r="Q58"/>
  <c r="O55"/>
  <c r="P55"/>
  <c r="Q55"/>
  <c r="O45"/>
  <c r="P45"/>
  <c r="R46" s="1"/>
  <c r="Q45"/>
  <c r="R45"/>
  <c r="R68"/>
  <c r="Q68"/>
  <c r="O68"/>
  <c r="P68"/>
  <c r="J55"/>
  <c r="K55"/>
  <c r="L55"/>
  <c r="M55"/>
  <c r="J45"/>
  <c r="K45"/>
  <c r="L45"/>
  <c r="M45"/>
  <c r="J64"/>
  <c r="K64"/>
  <c r="L64"/>
  <c r="M64"/>
  <c r="J69"/>
  <c r="K69"/>
  <c r="L69"/>
  <c r="M69"/>
  <c r="J54"/>
  <c r="K54"/>
  <c r="L54"/>
  <c r="M54"/>
  <c r="J42"/>
  <c r="K42"/>
  <c r="L42"/>
  <c r="M42"/>
  <c r="J48"/>
  <c r="K48"/>
  <c r="L48"/>
  <c r="M48"/>
  <c r="J63"/>
  <c r="K63"/>
  <c r="L63"/>
  <c r="M63"/>
  <c r="J62"/>
  <c r="K62"/>
  <c r="L62"/>
  <c r="M62"/>
  <c r="J47"/>
  <c r="K47"/>
  <c r="L47"/>
  <c r="M47"/>
  <c r="J66"/>
  <c r="K66"/>
  <c r="L66"/>
  <c r="M66"/>
  <c r="J43"/>
  <c r="K43"/>
  <c r="L43"/>
  <c r="M43"/>
  <c r="J60"/>
  <c r="K60"/>
  <c r="L60"/>
  <c r="M60"/>
  <c r="J61"/>
  <c r="K61"/>
  <c r="L61"/>
  <c r="M61"/>
  <c r="J46"/>
  <c r="K46"/>
  <c r="L46"/>
  <c r="M46"/>
  <c r="J67"/>
  <c r="K67"/>
  <c r="L67"/>
  <c r="M67"/>
  <c r="J52"/>
  <c r="K52"/>
  <c r="L52"/>
  <c r="M52"/>
  <c r="J50"/>
  <c r="K50"/>
  <c r="L50"/>
  <c r="M50"/>
  <c r="J65"/>
  <c r="K65"/>
  <c r="L65"/>
  <c r="M65"/>
  <c r="J49"/>
  <c r="K49"/>
  <c r="L49"/>
  <c r="M49"/>
  <c r="J56"/>
  <c r="K56"/>
  <c r="L56"/>
  <c r="M56"/>
  <c r="J59"/>
  <c r="K59"/>
  <c r="L59"/>
  <c r="M59"/>
  <c r="J51"/>
  <c r="K51"/>
  <c r="L51"/>
  <c r="M51"/>
  <c r="J58"/>
  <c r="K58"/>
  <c r="L58"/>
  <c r="M58"/>
  <c r="J53"/>
  <c r="K53"/>
  <c r="L53"/>
  <c r="M53"/>
  <c r="J57"/>
  <c r="K57"/>
  <c r="L57"/>
  <c r="M57"/>
  <c r="J44"/>
  <c r="K44"/>
  <c r="L44"/>
  <c r="M44"/>
  <c r="M68"/>
  <c r="L68"/>
  <c r="J68"/>
  <c r="K68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42"/>
  <c r="G43"/>
  <c r="G44"/>
  <c r="H44" s="1"/>
  <c r="G45"/>
  <c r="H45" s="1"/>
  <c r="G46"/>
  <c r="G47"/>
  <c r="H47" s="1"/>
  <c r="G48"/>
  <c r="H48" s="1"/>
  <c r="G49"/>
  <c r="G50"/>
  <c r="H50" s="1"/>
  <c r="G51"/>
  <c r="H51" s="1"/>
  <c r="G52"/>
  <c r="G53"/>
  <c r="H53" s="1"/>
  <c r="G54"/>
  <c r="H54" s="1"/>
  <c r="G55"/>
  <c r="G56"/>
  <c r="H56" s="1"/>
  <c r="G57"/>
  <c r="H57" s="1"/>
  <c r="G58"/>
  <c r="G59"/>
  <c r="H59" s="1"/>
  <c r="G60"/>
  <c r="H60" s="1"/>
  <c r="G61"/>
  <c r="G62"/>
  <c r="H62" s="1"/>
  <c r="G63"/>
  <c r="H63" s="1"/>
  <c r="G64"/>
  <c r="G65"/>
  <c r="H65" s="1"/>
  <c r="G66"/>
  <c r="H66" s="1"/>
  <c r="G67"/>
  <c r="G68"/>
  <c r="H68" s="1"/>
  <c r="G69"/>
  <c r="H69" s="1"/>
  <c r="G42"/>
  <c r="AG13"/>
  <c r="AH13"/>
  <c r="AG25"/>
  <c r="AH25"/>
  <c r="AG15"/>
  <c r="AH15"/>
  <c r="AG31"/>
  <c r="AH31"/>
  <c r="AG27"/>
  <c r="AH27"/>
  <c r="AG37"/>
  <c r="AH37"/>
  <c r="AG34"/>
  <c r="AH34"/>
  <c r="AG17"/>
  <c r="AH17"/>
  <c r="AG24"/>
  <c r="AH24"/>
  <c r="AG36"/>
  <c r="AH36"/>
  <c r="AG30"/>
  <c r="AH30"/>
  <c r="AG22"/>
  <c r="AH22"/>
  <c r="AG35"/>
  <c r="AH35"/>
  <c r="AG12"/>
  <c r="AH12"/>
  <c r="AG19"/>
  <c r="AH19"/>
  <c r="AG26"/>
  <c r="AH26"/>
  <c r="AG6"/>
  <c r="AH6"/>
  <c r="AG21"/>
  <c r="AH21"/>
  <c r="AG10"/>
  <c r="AG18"/>
  <c r="AH18"/>
  <c r="AG9"/>
  <c r="AH9"/>
  <c r="AG4"/>
  <c r="AH4"/>
  <c r="AG28"/>
  <c r="AH28"/>
  <c r="AG29"/>
  <c r="AH29"/>
  <c r="AG3"/>
  <c r="AH3"/>
  <c r="AG5"/>
  <c r="AH5"/>
  <c r="AG7"/>
  <c r="AH7"/>
  <c r="AG11"/>
  <c r="AH11"/>
  <c r="AG20"/>
  <c r="AH20"/>
  <c r="AG8"/>
  <c r="AH8"/>
  <c r="AG2"/>
  <c r="AH2"/>
  <c r="AG14"/>
  <c r="AH14"/>
  <c r="AG23"/>
  <c r="AH23"/>
  <c r="AG16"/>
  <c r="AH16"/>
  <c r="AG33"/>
  <c r="AH33"/>
  <c r="AH32"/>
  <c r="AE33"/>
  <c r="AG32"/>
  <c r="AD37"/>
  <c r="AE37"/>
  <c r="AD15"/>
  <c r="AE15"/>
  <c r="AD23"/>
  <c r="AE23"/>
  <c r="AD31"/>
  <c r="AE31"/>
  <c r="AD13"/>
  <c r="AE13"/>
  <c r="AD35"/>
  <c r="AE35"/>
  <c r="AD22"/>
  <c r="AE22"/>
  <c r="AD26"/>
  <c r="AE26"/>
  <c r="AD30"/>
  <c r="AE30"/>
  <c r="AD16"/>
  <c r="AE16"/>
  <c r="AD34"/>
  <c r="AE34"/>
  <c r="AD28"/>
  <c r="AE28"/>
  <c r="AD29"/>
  <c r="AE29"/>
  <c r="AD19"/>
  <c r="AE19"/>
  <c r="AD27"/>
  <c r="AE27"/>
  <c r="AD12"/>
  <c r="AE12"/>
  <c r="AD8"/>
  <c r="AE8"/>
  <c r="AD18"/>
  <c r="AE18"/>
  <c r="AD2"/>
  <c r="AD36"/>
  <c r="AE36"/>
  <c r="AD3"/>
  <c r="AE3"/>
  <c r="AD6"/>
  <c r="AE6"/>
  <c r="AD11"/>
  <c r="AE11"/>
  <c r="AD21"/>
  <c r="AE21"/>
  <c r="AD5"/>
  <c r="AE5"/>
  <c r="AD7"/>
  <c r="AE7"/>
  <c r="AD9"/>
  <c r="AE9"/>
  <c r="AD4"/>
  <c r="AE4"/>
  <c r="AD17"/>
  <c r="AE17"/>
  <c r="AD10"/>
  <c r="AE10"/>
  <c r="AD14"/>
  <c r="AE14"/>
  <c r="AD20"/>
  <c r="AE20"/>
  <c r="AD32"/>
  <c r="AE32"/>
  <c r="AD24"/>
  <c r="AE24"/>
  <c r="AD25"/>
  <c r="AE25"/>
  <c r="AD33"/>
  <c r="AJ24" i="5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40"/>
  <c r="B25"/>
  <c r="B26"/>
  <c r="B27"/>
  <c r="B28"/>
  <c r="B29"/>
  <c r="B30"/>
  <c r="B31"/>
  <c r="B32"/>
  <c r="B33"/>
  <c r="B34"/>
  <c r="B35"/>
  <c r="B36"/>
  <c r="B37"/>
  <c r="B38"/>
  <c r="B39"/>
  <c r="B24"/>
  <c r="B3"/>
  <c r="B4"/>
  <c r="B5"/>
  <c r="B6"/>
  <c r="B7"/>
  <c r="B8"/>
  <c r="B9"/>
  <c r="B10"/>
  <c r="B11"/>
  <c r="B12"/>
  <c r="B13"/>
  <c r="B14"/>
  <c r="B15"/>
  <c r="B16"/>
  <c r="B17"/>
  <c r="B2"/>
  <c r="C1" i="3"/>
  <c r="D1" s="1"/>
  <c r="E1" s="1"/>
  <c r="F1" s="1"/>
  <c r="G1" s="1"/>
  <c r="H1" s="1"/>
  <c r="D61" i="7"/>
  <c r="E61"/>
  <c r="D49"/>
  <c r="E49"/>
  <c r="D43"/>
  <c r="E43"/>
  <c r="D62"/>
  <c r="E62"/>
  <c r="D57"/>
  <c r="E57"/>
  <c r="D46"/>
  <c r="E46"/>
  <c r="D58"/>
  <c r="E58"/>
  <c r="D45"/>
  <c r="E45"/>
  <c r="D68"/>
  <c r="E68"/>
  <c r="D69"/>
  <c r="E69"/>
  <c r="D50"/>
  <c r="E50"/>
  <c r="D60"/>
  <c r="E60"/>
  <c r="D64"/>
  <c r="E64"/>
  <c r="D59"/>
  <c r="E59"/>
  <c r="D51"/>
  <c r="E51"/>
  <c r="D44"/>
  <c r="E44"/>
  <c r="D47"/>
  <c r="E47"/>
  <c r="D48"/>
  <c r="E48"/>
  <c r="D66"/>
  <c r="E66"/>
  <c r="D63"/>
  <c r="E63"/>
  <c r="D52"/>
  <c r="E52"/>
  <c r="D56"/>
  <c r="E56"/>
  <c r="D55"/>
  <c r="E55"/>
  <c r="D67"/>
  <c r="E67"/>
  <c r="D65"/>
  <c r="E65"/>
  <c r="D53"/>
  <c r="E53"/>
  <c r="D42"/>
  <c r="E42"/>
  <c r="E54"/>
  <c r="D54"/>
  <c r="B51"/>
  <c r="B47"/>
  <c r="B64"/>
  <c r="B56"/>
  <c r="B48"/>
  <c r="B52"/>
  <c r="B65"/>
  <c r="B57"/>
  <c r="B60"/>
  <c r="B66"/>
  <c r="B49"/>
  <c r="B67"/>
  <c r="B61"/>
  <c r="B62"/>
  <c r="B53"/>
  <c r="B44"/>
  <c r="B54"/>
  <c r="B45"/>
  <c r="B68"/>
  <c r="B63"/>
  <c r="B43"/>
  <c r="B58"/>
  <c r="B46"/>
  <c r="B69"/>
  <c r="B59"/>
  <c r="B55"/>
  <c r="B42"/>
  <c r="B50"/>
  <c r="P31" i="2"/>
  <c r="Q31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2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2"/>
  <c r="A43" i="7"/>
  <c r="A58"/>
  <c r="A46"/>
  <c r="A69"/>
  <c r="A59"/>
  <c r="A55"/>
  <c r="A42"/>
  <c r="A51"/>
  <c r="A47"/>
  <c r="A64"/>
  <c r="A56"/>
  <c r="A48"/>
  <c r="A52"/>
  <c r="A65"/>
  <c r="A57"/>
  <c r="A60"/>
  <c r="A66"/>
  <c r="A49"/>
  <c r="A67"/>
  <c r="A61"/>
  <c r="A62"/>
  <c r="A53"/>
  <c r="A44"/>
  <c r="A54"/>
  <c r="A45"/>
  <c r="A68"/>
  <c r="A63"/>
  <c r="A50"/>
  <c r="J55" i="3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1"/>
  <c r="J30"/>
  <c r="J29"/>
  <c r="J28"/>
  <c r="J27"/>
  <c r="J26"/>
  <c r="J25"/>
  <c r="J24"/>
  <c r="J23"/>
  <c r="J22"/>
  <c r="J21"/>
  <c r="J20"/>
  <c r="J19"/>
  <c r="J18"/>
  <c r="J17"/>
  <c r="J16"/>
  <c r="A11" i="7"/>
  <c r="A17"/>
  <c r="A16"/>
  <c r="A41" i="5"/>
  <c r="S41" s="1"/>
  <c r="J6" i="7" s="1"/>
  <c r="A42" i="5"/>
  <c r="S42" s="1"/>
  <c r="J16" i="7" s="1"/>
  <c r="A43" i="5"/>
  <c r="A2" i="7" s="1"/>
  <c r="A44" i="5"/>
  <c r="S44" s="1"/>
  <c r="J18" i="7" s="1"/>
  <c r="A45" i="5"/>
  <c r="S45" s="1"/>
  <c r="J8" i="7" s="1"/>
  <c r="A46" i="5"/>
  <c r="A12" i="7" s="1"/>
  <c r="A47" i="5"/>
  <c r="S47" s="1"/>
  <c r="J21" i="7" s="1"/>
  <c r="A48" i="5"/>
  <c r="S48" s="1"/>
  <c r="J23" i="7" s="1"/>
  <c r="A49" i="5"/>
  <c r="A6" i="7" s="1"/>
  <c r="A50" i="5"/>
  <c r="S50" s="1"/>
  <c r="J10" i="7" s="1"/>
  <c r="A51" i="5"/>
  <c r="S51" s="1"/>
  <c r="J7" i="7" s="1"/>
  <c r="A52" i="5"/>
  <c r="A5" i="7" s="1"/>
  <c r="A53" i="5"/>
  <c r="S53" s="1"/>
  <c r="J9" i="7" s="1"/>
  <c r="A54" i="5"/>
  <c r="S54" s="1"/>
  <c r="J14" i="7" s="1"/>
  <c r="A55" i="5"/>
  <c r="K45" s="1"/>
  <c r="D5" i="7" s="1"/>
  <c r="A56" i="5"/>
  <c r="S56" s="1"/>
  <c r="J26" i="7" s="1"/>
  <c r="A57" i="5"/>
  <c r="K53" s="1"/>
  <c r="D17" i="7" s="1"/>
  <c r="A58" i="5"/>
  <c r="K41" s="1"/>
  <c r="D4" i="7" s="1"/>
  <c r="A59" i="5"/>
  <c r="S59" s="1"/>
  <c r="J22" i="7" s="1"/>
  <c r="A40" i="5"/>
  <c r="S40" s="1"/>
  <c r="J15" i="7" s="1"/>
  <c r="A39" i="5"/>
  <c r="S39" s="1"/>
  <c r="J24" i="7" s="1"/>
  <c r="A25" i="5"/>
  <c r="A37" i="7" s="1"/>
  <c r="A26" i="5"/>
  <c r="S26" s="1"/>
  <c r="J33" i="7" s="1"/>
  <c r="A27" i="5"/>
  <c r="K50" s="1"/>
  <c r="D3" i="7" s="1"/>
  <c r="A28" i="5"/>
  <c r="AA11" i="7" s="1"/>
  <c r="A29" i="5"/>
  <c r="S29" s="1"/>
  <c r="J30" i="7" s="1"/>
  <c r="A30" i="5"/>
  <c r="K56" s="1"/>
  <c r="D11" i="7" s="1"/>
  <c r="A31" i="5"/>
  <c r="K31" s="1"/>
  <c r="D29" i="7" s="1"/>
  <c r="A32" i="5"/>
  <c r="K44" s="1"/>
  <c r="D19" i="7" s="1"/>
  <c r="A33" i="5"/>
  <c r="K47" s="1"/>
  <c r="D31" i="7" s="1"/>
  <c r="A34" i="5"/>
  <c r="AA24" i="7" s="1"/>
  <c r="A35" i="5"/>
  <c r="K57" s="1"/>
  <c r="X20" i="7" s="1"/>
  <c r="A36" i="5"/>
  <c r="S36" s="1"/>
  <c r="J25" i="7" s="1"/>
  <c r="A37" i="5"/>
  <c r="AA32" i="7" s="1"/>
  <c r="A38" i="5"/>
  <c r="K40" s="1"/>
  <c r="D22" i="7" s="1"/>
  <c r="A24" i="5"/>
  <c r="K51" s="1"/>
  <c r="D9" i="7" s="1"/>
  <c r="A3" i="5"/>
  <c r="A4"/>
  <c r="A5"/>
  <c r="A6"/>
  <c r="A7"/>
  <c r="A8"/>
  <c r="A9"/>
  <c r="A10"/>
  <c r="A11"/>
  <c r="A12"/>
  <c r="A13"/>
  <c r="A14"/>
  <c r="A15"/>
  <c r="A16"/>
  <c r="A17"/>
  <c r="A2"/>
  <c r="B9" i="4"/>
  <c r="E18" s="1"/>
  <c r="B3"/>
  <c r="E12" s="1"/>
  <c r="B4"/>
  <c r="E13" s="1"/>
  <c r="B5"/>
  <c r="E14" s="1"/>
  <c r="B6"/>
  <c r="E15" s="1"/>
  <c r="B7"/>
  <c r="E16" s="1"/>
  <c r="B8"/>
  <c r="E17" s="1"/>
  <c r="B2"/>
  <c r="F11" s="1"/>
  <c r="D5" i="3"/>
  <c r="K1" i="2"/>
  <c r="J1"/>
  <c r="I1"/>
  <c r="C1" i="1"/>
  <c r="J21" i="2" s="1"/>
  <c r="R66" i="7" l="1"/>
  <c r="R43"/>
  <c r="R61"/>
  <c r="R42"/>
  <c r="R63"/>
  <c r="R65"/>
  <c r="R48"/>
  <c r="R50"/>
  <c r="R69"/>
  <c r="R49"/>
  <c r="R64"/>
  <c r="R47"/>
  <c r="R55"/>
  <c r="R59"/>
  <c r="R62"/>
  <c r="R44"/>
  <c r="R53"/>
  <c r="H42"/>
  <c r="H67"/>
  <c r="H64"/>
  <c r="H61"/>
  <c r="H58"/>
  <c r="H55"/>
  <c r="H52"/>
  <c r="H49"/>
  <c r="H46"/>
  <c r="H43"/>
  <c r="A14"/>
  <c r="A10"/>
  <c r="A3"/>
  <c r="S37" i="5"/>
  <c r="S28"/>
  <c r="AA54"/>
  <c r="M20" i="7" s="1"/>
  <c r="AA51" i="5"/>
  <c r="M9" i="7" s="1"/>
  <c r="AA48" i="5"/>
  <c r="M34" i="7" s="1"/>
  <c r="AA45" i="5"/>
  <c r="M26" i="7" s="1"/>
  <c r="AA42" i="5"/>
  <c r="M23" i="7" s="1"/>
  <c r="AA39" i="5"/>
  <c r="M17" i="7" s="1"/>
  <c r="AA36" i="5"/>
  <c r="M14" i="7" s="1"/>
  <c r="U22"/>
  <c r="U16"/>
  <c r="U37"/>
  <c r="U6"/>
  <c r="U2"/>
  <c r="U34"/>
  <c r="U21"/>
  <c r="U14"/>
  <c r="U32"/>
  <c r="U9"/>
  <c r="U18"/>
  <c r="U30"/>
  <c r="X17"/>
  <c r="X5"/>
  <c r="X7"/>
  <c r="X2"/>
  <c r="X34"/>
  <c r="X22"/>
  <c r="AI24" i="5"/>
  <c r="AI57"/>
  <c r="AI54"/>
  <c r="AI51"/>
  <c r="AI48"/>
  <c r="AI45"/>
  <c r="AI42"/>
  <c r="AI39"/>
  <c r="AI36"/>
  <c r="AI33"/>
  <c r="AI30"/>
  <c r="AI27"/>
  <c r="AA25" i="7"/>
  <c r="AA13"/>
  <c r="AA8"/>
  <c r="AA12"/>
  <c r="AA23"/>
  <c r="AA36"/>
  <c r="AA15"/>
  <c r="AA20"/>
  <c r="AA34"/>
  <c r="AA18"/>
  <c r="AA26"/>
  <c r="AA30"/>
  <c r="A15"/>
  <c r="A13"/>
  <c r="D25"/>
  <c r="S31" i="5"/>
  <c r="AA40"/>
  <c r="M29" i="7" s="1"/>
  <c r="U24"/>
  <c r="U19"/>
  <c r="U5"/>
  <c r="U28"/>
  <c r="U31"/>
  <c r="U3"/>
  <c r="U7"/>
  <c r="U26"/>
  <c r="U20"/>
  <c r="U23"/>
  <c r="U36"/>
  <c r="U33"/>
  <c r="X29"/>
  <c r="X3"/>
  <c r="AA17"/>
  <c r="AI58" i="5"/>
  <c r="AI55"/>
  <c r="AI52"/>
  <c r="AI49"/>
  <c r="AI46"/>
  <c r="AI43"/>
  <c r="AI40"/>
  <c r="AI37"/>
  <c r="AI34"/>
  <c r="AI31"/>
  <c r="AI28"/>
  <c r="AI25"/>
  <c r="AA31" i="7"/>
  <c r="AA19"/>
  <c r="AA21"/>
  <c r="AA5"/>
  <c r="AA4"/>
  <c r="AA10"/>
  <c r="AA35"/>
  <c r="AA33"/>
  <c r="AA14"/>
  <c r="AA27"/>
  <c r="AA28"/>
  <c r="A9"/>
  <c r="A7"/>
  <c r="A36"/>
  <c r="A27"/>
  <c r="S34" i="5"/>
  <c r="S25"/>
  <c r="AA59"/>
  <c r="M16" i="7" s="1"/>
  <c r="AA56" i="5"/>
  <c r="M30" i="7" s="1"/>
  <c r="AA53" i="5"/>
  <c r="M8" i="7" s="1"/>
  <c r="AA50" i="5"/>
  <c r="M13" i="7" s="1"/>
  <c r="AA47" i="5"/>
  <c r="M24" i="7" s="1"/>
  <c r="AA44" i="5"/>
  <c r="M2" i="7" s="1"/>
  <c r="AA41" i="5"/>
  <c r="M5" i="7" s="1"/>
  <c r="AA29" i="5"/>
  <c r="M37" i="7" s="1"/>
  <c r="AA26" i="5"/>
  <c r="M35" i="7" s="1"/>
  <c r="U12"/>
  <c r="U25"/>
  <c r="U8"/>
  <c r="U11"/>
  <c r="U35"/>
  <c r="U4"/>
  <c r="U10"/>
  <c r="U17"/>
  <c r="U13"/>
  <c r="U27"/>
  <c r="U29"/>
  <c r="U15"/>
  <c r="X11"/>
  <c r="X28"/>
  <c r="AI59" i="5"/>
  <c r="AI56"/>
  <c r="AI53"/>
  <c r="AI50"/>
  <c r="AI47"/>
  <c r="AI44"/>
  <c r="AI41"/>
  <c r="AI38"/>
  <c r="AI35"/>
  <c r="AI32"/>
  <c r="AI29"/>
  <c r="AI26"/>
  <c r="AA16" i="7"/>
  <c r="AA29"/>
  <c r="AA9"/>
  <c r="AA7"/>
  <c r="AA22"/>
  <c r="AA2"/>
  <c r="AA3"/>
  <c r="AA6"/>
  <c r="AA37"/>
  <c r="I22" i="2"/>
  <c r="M22" s="1"/>
  <c r="K24"/>
  <c r="K25"/>
  <c r="N25" s="1"/>
  <c r="K26"/>
  <c r="N26" s="1"/>
  <c r="J27"/>
  <c r="J22"/>
  <c r="I23"/>
  <c r="M23" s="1"/>
  <c r="K27"/>
  <c r="F49" i="3" s="1"/>
  <c r="F53" i="5" s="1"/>
  <c r="W53" s="1"/>
  <c r="I28" i="2"/>
  <c r="D50" i="3" s="1"/>
  <c r="D54" i="5" s="1"/>
  <c r="U54" s="1"/>
  <c r="I29" i="2"/>
  <c r="J23"/>
  <c r="J24"/>
  <c r="I25"/>
  <c r="J26"/>
  <c r="K28"/>
  <c r="N28" s="1"/>
  <c r="J29"/>
  <c r="D53" i="3" s="1"/>
  <c r="D57" i="5" s="1"/>
  <c r="U57" s="1"/>
  <c r="F43" i="3"/>
  <c r="F47" i="5" s="1"/>
  <c r="W47" s="1"/>
  <c r="M28" i="2"/>
  <c r="K22"/>
  <c r="F36" i="3" s="1"/>
  <c r="F40" i="5" s="1"/>
  <c r="W40" s="1"/>
  <c r="K23" i="2"/>
  <c r="F38" i="3" s="1"/>
  <c r="F42" i="5" s="1"/>
  <c r="W42" s="1"/>
  <c r="I24" i="2"/>
  <c r="M24" s="1"/>
  <c r="J25"/>
  <c r="I26"/>
  <c r="I27"/>
  <c r="M27" s="1"/>
  <c r="J28"/>
  <c r="K29"/>
  <c r="N29" s="1"/>
  <c r="AB57" i="5" s="1"/>
  <c r="N31" i="7" s="1"/>
  <c r="G5" i="3"/>
  <c r="AG58" i="5"/>
  <c r="S32" i="7" s="1"/>
  <c r="E45" i="3"/>
  <c r="E49" i="5" s="1"/>
  <c r="V49" s="1"/>
  <c r="AB51"/>
  <c r="N9" i="7" s="1"/>
  <c r="AB54" i="5"/>
  <c r="N20" i="7" s="1"/>
  <c r="N27" i="2"/>
  <c r="AG53" i="5" s="1"/>
  <c r="S8" i="7" s="1"/>
  <c r="N24" i="2"/>
  <c r="AB47" i="5" s="1"/>
  <c r="N24" i="7" s="1"/>
  <c r="AB53" i="5"/>
  <c r="N8" i="7" s="1"/>
  <c r="AG56" i="5"/>
  <c r="S30" i="7" s="1"/>
  <c r="AC56" i="5"/>
  <c r="O30" i="7" s="1"/>
  <c r="N22" i="2"/>
  <c r="AB40" i="5" s="1"/>
  <c r="N29" i="7" s="1"/>
  <c r="AB49" i="5"/>
  <c r="N11" i="7" s="1"/>
  <c r="AB58" i="5"/>
  <c r="N32" i="7" s="1"/>
  <c r="AD58" i="5"/>
  <c r="P32" i="7" s="1"/>
  <c r="AD56" i="5"/>
  <c r="P30" i="7" s="1"/>
  <c r="AD40" i="5"/>
  <c r="P29" i="7" s="1"/>
  <c r="AF58" i="5"/>
  <c r="R32" i="7" s="1"/>
  <c r="AC58" i="5"/>
  <c r="O32" i="7" s="1"/>
  <c r="AF57" i="5"/>
  <c r="R31" i="7" s="1"/>
  <c r="AC57" i="5"/>
  <c r="O31" i="7" s="1"/>
  <c r="AF54" i="5"/>
  <c r="R20" i="7" s="1"/>
  <c r="AC54" i="5"/>
  <c r="O20" i="7" s="1"/>
  <c r="AF53" i="5"/>
  <c r="R8" i="7" s="1"/>
  <c r="AC53" i="5"/>
  <c r="O8" i="7" s="1"/>
  <c r="AF51" i="5"/>
  <c r="R9" i="7" s="1"/>
  <c r="AC51" i="5"/>
  <c r="O9" i="7" s="1"/>
  <c r="AF49" i="5"/>
  <c r="R11" i="7" s="1"/>
  <c r="AC49" i="5"/>
  <c r="O11" i="7" s="1"/>
  <c r="AF47" i="5"/>
  <c r="R24" i="7" s="1"/>
  <c r="AC47" i="5"/>
  <c r="O24" i="7" s="1"/>
  <c r="AG57" i="5"/>
  <c r="S31" i="7" s="1"/>
  <c r="AD57" i="5"/>
  <c r="P31" i="7" s="1"/>
  <c r="AG54" i="5"/>
  <c r="S20" i="7" s="1"/>
  <c r="AD54" i="5"/>
  <c r="P20" i="7" s="1"/>
  <c r="AG51" i="5"/>
  <c r="S9" i="7" s="1"/>
  <c r="AD51" i="5"/>
  <c r="P9" i="7" s="1"/>
  <c r="AG49" i="5"/>
  <c r="S11" i="7" s="1"/>
  <c r="AD49" i="5"/>
  <c r="P11" i="7" s="1"/>
  <c r="AG47" i="5"/>
  <c r="S24" i="7" s="1"/>
  <c r="AD47" i="5"/>
  <c r="P24" i="7" s="1"/>
  <c r="AM47" i="5"/>
  <c r="AF40"/>
  <c r="R29" i="7" s="1"/>
  <c r="AE58" i="5"/>
  <c r="Q32" i="7" s="1"/>
  <c r="AE57" i="5"/>
  <c r="Q31" i="7" s="1"/>
  <c r="AE56" i="5"/>
  <c r="Q30" i="7" s="1"/>
  <c r="AE54" i="5"/>
  <c r="Q20" i="7" s="1"/>
  <c r="AE53" i="5"/>
  <c r="Q8" i="7" s="1"/>
  <c r="AE51" i="5"/>
  <c r="Q9" i="7" s="1"/>
  <c r="AE49" i="5"/>
  <c r="Q11" i="7" s="1"/>
  <c r="AE47" i="5"/>
  <c r="Q24" i="7" s="1"/>
  <c r="AK54" i="5"/>
  <c r="A30" i="7"/>
  <c r="A34"/>
  <c r="S24" i="5"/>
  <c r="S58"/>
  <c r="S55"/>
  <c r="S52"/>
  <c r="S49"/>
  <c r="S46"/>
  <c r="S43"/>
  <c r="K54"/>
  <c r="K42"/>
  <c r="K48"/>
  <c r="A23" i="7"/>
  <c r="A4"/>
  <c r="A32"/>
  <c r="A20"/>
  <c r="A8"/>
  <c r="A26"/>
  <c r="A31"/>
  <c r="S38" i="5"/>
  <c r="S35"/>
  <c r="S32"/>
  <c r="A29" i="7"/>
  <c r="A33"/>
  <c r="A25"/>
  <c r="A28"/>
  <c r="K43" i="5"/>
  <c r="K46"/>
  <c r="A18" i="7"/>
  <c r="A35"/>
  <c r="A22"/>
  <c r="A21"/>
  <c r="A24"/>
  <c r="A19"/>
  <c r="S33" i="5"/>
  <c r="S30"/>
  <c r="S27"/>
  <c r="S57"/>
  <c r="E36" i="3"/>
  <c r="E40" i="5" s="1"/>
  <c r="G36" i="3"/>
  <c r="G40" i="5" s="1"/>
  <c r="H38" i="3"/>
  <c r="H42" i="5" s="1"/>
  <c r="B13" i="7" s="1"/>
  <c r="D38" i="3"/>
  <c r="D42" i="5" s="1"/>
  <c r="E43" i="3"/>
  <c r="E47" i="5" s="1"/>
  <c r="H49" i="3"/>
  <c r="H53" i="5" s="1"/>
  <c r="Y53" s="1"/>
  <c r="K9" i="7" s="1"/>
  <c r="H36" i="3"/>
  <c r="H40" i="5" s="1"/>
  <c r="B4" i="7" s="1"/>
  <c r="D36" i="3"/>
  <c r="D40" i="5" s="1"/>
  <c r="H43" i="3"/>
  <c r="H47" i="5" s="1"/>
  <c r="Y47" s="1"/>
  <c r="K21" i="7" s="1"/>
  <c r="F45" i="3"/>
  <c r="F49" i="5" s="1"/>
  <c r="H50" i="3"/>
  <c r="H54" i="5" s="1"/>
  <c r="Q54" s="1"/>
  <c r="H52" i="3"/>
  <c r="H56" i="5" s="1"/>
  <c r="Y56" s="1"/>
  <c r="K26" i="7" s="1"/>
  <c r="C54" i="3"/>
  <c r="C58" i="5" s="1"/>
  <c r="E54" i="3"/>
  <c r="E58" i="5" s="1"/>
  <c r="C52" i="3"/>
  <c r="C56" i="5" s="1"/>
  <c r="L56" s="1"/>
  <c r="E52" i="3"/>
  <c r="E56" i="5" s="1"/>
  <c r="N56" s="1"/>
  <c r="F54" i="3"/>
  <c r="F58" i="5" s="1"/>
  <c r="F52" i="3"/>
  <c r="F56" i="5" s="1"/>
  <c r="O56" s="1"/>
  <c r="H54" i="3"/>
  <c r="H58" i="5" s="1"/>
  <c r="B19" i="7" s="1"/>
  <c r="C36" i="3"/>
  <c r="C40" i="5" s="1"/>
  <c r="L40" s="1"/>
  <c r="C38" i="3"/>
  <c r="C42" i="5" s="1"/>
  <c r="G43" i="3"/>
  <c r="G47" i="5" s="1"/>
  <c r="P47" s="1"/>
  <c r="D43" i="3"/>
  <c r="D47" i="5" s="1"/>
  <c r="G49" i="3"/>
  <c r="G53" i="5" s="1"/>
  <c r="D49" i="3"/>
  <c r="D53" i="5" s="1"/>
  <c r="C43" i="3"/>
  <c r="C47" i="5" s="1"/>
  <c r="C49" i="3"/>
  <c r="C53" i="5" s="1"/>
  <c r="H53" i="3"/>
  <c r="H57" i="5" s="1"/>
  <c r="Q57" s="1"/>
  <c r="E53" i="3"/>
  <c r="E57" i="5" s="1"/>
  <c r="C53" i="3"/>
  <c r="C57" i="5" s="1"/>
  <c r="F53" i="3"/>
  <c r="F57" i="5" s="1"/>
  <c r="O57" s="1"/>
  <c r="G53" i="3"/>
  <c r="G57" i="5" s="1"/>
  <c r="G47" i="3"/>
  <c r="G51" i="5" s="1"/>
  <c r="P51" s="1"/>
  <c r="D47" i="3"/>
  <c r="D51" i="5" s="1"/>
  <c r="E50" i="3"/>
  <c r="E54" i="5" s="1"/>
  <c r="G45" i="3"/>
  <c r="G49" i="5" s="1"/>
  <c r="H47" i="3"/>
  <c r="H51" i="5" s="1"/>
  <c r="E47" i="3"/>
  <c r="E51" i="5" s="1"/>
  <c r="C50" i="3"/>
  <c r="C54" i="5" s="1"/>
  <c r="L54" s="1"/>
  <c r="F50" i="3"/>
  <c r="F54" i="5" s="1"/>
  <c r="O54" s="1"/>
  <c r="G52" i="3"/>
  <c r="G56" i="5" s="1"/>
  <c r="P56" s="1"/>
  <c r="D52" i="3"/>
  <c r="D56" i="5" s="1"/>
  <c r="G54" i="3"/>
  <c r="G58" i="5" s="1"/>
  <c r="C47" i="3"/>
  <c r="C51" i="5" s="1"/>
  <c r="G50" i="3"/>
  <c r="G54" i="5" s="1"/>
  <c r="K59"/>
  <c r="M57"/>
  <c r="M54"/>
  <c r="O47"/>
  <c r="Q42"/>
  <c r="K52"/>
  <c r="K49"/>
  <c r="K27"/>
  <c r="K36"/>
  <c r="K37"/>
  <c r="K30"/>
  <c r="K25"/>
  <c r="K35"/>
  <c r="K58"/>
  <c r="K32"/>
  <c r="K26"/>
  <c r="K29"/>
  <c r="K24"/>
  <c r="K34"/>
  <c r="K28"/>
  <c r="K33"/>
  <c r="K39"/>
  <c r="M53"/>
  <c r="K55"/>
  <c r="K38"/>
  <c r="O40"/>
  <c r="E6" i="4"/>
  <c r="E24" s="1"/>
  <c r="E3"/>
  <c r="E21" s="1"/>
  <c r="H6"/>
  <c r="H3"/>
  <c r="D2"/>
  <c r="F7"/>
  <c r="F4"/>
  <c r="G2"/>
  <c r="K8" i="2"/>
  <c r="N8" s="1"/>
  <c r="F5" i="3" s="1"/>
  <c r="K4" i="2"/>
  <c r="N4" s="1"/>
  <c r="AB44" i="5" s="1"/>
  <c r="N2" i="7" s="1"/>
  <c r="K9" i="2"/>
  <c r="N9" s="1"/>
  <c r="AB26" i="5" s="1"/>
  <c r="N35" i="7" s="1"/>
  <c r="I10" i="2"/>
  <c r="K11"/>
  <c r="N11" s="1"/>
  <c r="AD28" i="5" s="1"/>
  <c r="P36" i="7" s="1"/>
  <c r="I12" i="2"/>
  <c r="K13"/>
  <c r="N13" s="1"/>
  <c r="J14"/>
  <c r="K15"/>
  <c r="N15" s="1"/>
  <c r="AB32" i="5" s="1"/>
  <c r="N10" i="7" s="1"/>
  <c r="I16" i="2"/>
  <c r="M16" s="1"/>
  <c r="J17"/>
  <c r="J18"/>
  <c r="J19"/>
  <c r="J20"/>
  <c r="K21"/>
  <c r="N21" s="1"/>
  <c r="AD39" i="5" s="1"/>
  <c r="P17" i="7" s="1"/>
  <c r="K6" i="2"/>
  <c r="N6" s="1"/>
  <c r="K5"/>
  <c r="N5" s="1"/>
  <c r="AB24" i="5" s="1"/>
  <c r="N27" i="7" s="1"/>
  <c r="J9" i="2"/>
  <c r="J10"/>
  <c r="I11"/>
  <c r="M11" s="1"/>
  <c r="J12"/>
  <c r="J13"/>
  <c r="K14"/>
  <c r="N14" s="1"/>
  <c r="AF48" i="5" s="1"/>
  <c r="R34" i="7" s="1"/>
  <c r="I15" i="2"/>
  <c r="J16"/>
  <c r="K17"/>
  <c r="N17" s="1"/>
  <c r="AG52" i="5" s="1"/>
  <c r="S6" i="7" s="1"/>
  <c r="I18" i="2"/>
  <c r="M18" s="1"/>
  <c r="K19"/>
  <c r="N19" s="1"/>
  <c r="AB36" i="5" s="1"/>
  <c r="N14" i="7" s="1"/>
  <c r="K20" i="2"/>
  <c r="N20" s="1"/>
  <c r="AB38" i="5" s="1"/>
  <c r="N12" i="7" s="1"/>
  <c r="I21" i="2"/>
  <c r="K7"/>
  <c r="N7" s="1"/>
  <c r="AF50" i="5" s="1"/>
  <c r="R13" i="7" s="1"/>
  <c r="K3" i="2"/>
  <c r="N3" s="1"/>
  <c r="AF41" i="5" s="1"/>
  <c r="R5" i="7" s="1"/>
  <c r="I9" i="2"/>
  <c r="K10"/>
  <c r="N10" s="1"/>
  <c r="AB27" i="5" s="1"/>
  <c r="N18" i="7" s="1"/>
  <c r="J11" i="2"/>
  <c r="K12"/>
  <c r="N12" s="1"/>
  <c r="AF46" i="5" s="1"/>
  <c r="R7" i="7" s="1"/>
  <c r="I13" i="2"/>
  <c r="M13" s="1"/>
  <c r="I14"/>
  <c r="M14" s="1"/>
  <c r="J15"/>
  <c r="K16"/>
  <c r="N16" s="1"/>
  <c r="AE33" i="5" s="1"/>
  <c r="Q28" i="7" s="1"/>
  <c r="I17" i="2"/>
  <c r="K18"/>
  <c r="N18" s="1"/>
  <c r="AD35" i="5" s="1"/>
  <c r="P15" i="7" s="1"/>
  <c r="I19" i="2"/>
  <c r="I20"/>
  <c r="G11" i="4"/>
  <c r="G20" s="1"/>
  <c r="D11"/>
  <c r="F18"/>
  <c r="C18"/>
  <c r="F17"/>
  <c r="C17"/>
  <c r="F16"/>
  <c r="C16"/>
  <c r="F15"/>
  <c r="C15"/>
  <c r="F14"/>
  <c r="C14"/>
  <c r="F13"/>
  <c r="C13"/>
  <c r="F12"/>
  <c r="C12"/>
  <c r="C8"/>
  <c r="H9"/>
  <c r="C9"/>
  <c r="C6"/>
  <c r="C3"/>
  <c r="F9"/>
  <c r="H8"/>
  <c r="E8"/>
  <c r="E26" s="1"/>
  <c r="G7"/>
  <c r="D7"/>
  <c r="F6"/>
  <c r="H5"/>
  <c r="E5"/>
  <c r="E23" s="1"/>
  <c r="G4"/>
  <c r="D4"/>
  <c r="F3"/>
  <c r="H2"/>
  <c r="E2"/>
  <c r="H11"/>
  <c r="E11"/>
  <c r="G18"/>
  <c r="D18"/>
  <c r="G17"/>
  <c r="D17"/>
  <c r="G16"/>
  <c r="D16"/>
  <c r="G15"/>
  <c r="D15"/>
  <c r="G14"/>
  <c r="D14"/>
  <c r="G13"/>
  <c r="D13"/>
  <c r="G12"/>
  <c r="D12"/>
  <c r="C5"/>
  <c r="E9"/>
  <c r="E27" s="1"/>
  <c r="G8"/>
  <c r="D8"/>
  <c r="G5"/>
  <c r="D5"/>
  <c r="C2"/>
  <c r="C7"/>
  <c r="C4"/>
  <c r="G9"/>
  <c r="D9"/>
  <c r="F8"/>
  <c r="H7"/>
  <c r="E7"/>
  <c r="E25" s="1"/>
  <c r="G6"/>
  <c r="D6"/>
  <c r="F5"/>
  <c r="H4"/>
  <c r="E4"/>
  <c r="E22" s="1"/>
  <c r="G3"/>
  <c r="D3"/>
  <c r="F2"/>
  <c r="F20" s="1"/>
  <c r="C11"/>
  <c r="H18"/>
  <c r="H17"/>
  <c r="H16"/>
  <c r="H15"/>
  <c r="H24" s="1"/>
  <c r="H14"/>
  <c r="H13"/>
  <c r="H12"/>
  <c r="K2" i="2"/>
  <c r="N2" s="1"/>
  <c r="I8"/>
  <c r="M8" s="1"/>
  <c r="E5" i="3" s="1"/>
  <c r="I7" i="2"/>
  <c r="M7" s="1"/>
  <c r="I6"/>
  <c r="M6" s="1"/>
  <c r="I5"/>
  <c r="M5" s="1"/>
  <c r="I4"/>
  <c r="I3"/>
  <c r="J2"/>
  <c r="J8"/>
  <c r="J7"/>
  <c r="J6"/>
  <c r="J5"/>
  <c r="J4"/>
  <c r="J3"/>
  <c r="I2"/>
  <c r="M2" s="1"/>
  <c r="D8" i="3"/>
  <c r="D18" i="7" l="1"/>
  <c r="X33"/>
  <c r="D7"/>
  <c r="X35"/>
  <c r="D8"/>
  <c r="X6"/>
  <c r="J37"/>
  <c r="AA25" i="5"/>
  <c r="M22" i="7" s="1"/>
  <c r="J19"/>
  <c r="AA31" i="5"/>
  <c r="M25" i="7" s="1"/>
  <c r="J17"/>
  <c r="AA37" i="5"/>
  <c r="M4" i="7" s="1"/>
  <c r="D27"/>
  <c r="X37"/>
  <c r="D13"/>
  <c r="X13"/>
  <c r="J4"/>
  <c r="AA49" i="5"/>
  <c r="M11" i="7" s="1"/>
  <c r="J28"/>
  <c r="AA58" i="5"/>
  <c r="M32" i="7" s="1"/>
  <c r="D20"/>
  <c r="X24"/>
  <c r="D24"/>
  <c r="X21"/>
  <c r="J36"/>
  <c r="AA57" i="5"/>
  <c r="M31" i="7" s="1"/>
  <c r="J29"/>
  <c r="AA33" i="5"/>
  <c r="M28" i="7" s="1"/>
  <c r="J12"/>
  <c r="AA38" i="5"/>
  <c r="M12" i="7" s="1"/>
  <c r="D21"/>
  <c r="X8"/>
  <c r="J5"/>
  <c r="AA46" i="5"/>
  <c r="M7" i="7" s="1"/>
  <c r="J11"/>
  <c r="AA55" i="5"/>
  <c r="M3" i="7" s="1"/>
  <c r="J35"/>
  <c r="AA28" i="5"/>
  <c r="M36" i="7" s="1"/>
  <c r="D33"/>
  <c r="X19"/>
  <c r="D37"/>
  <c r="X36"/>
  <c r="J20"/>
  <c r="AA27" i="5"/>
  <c r="M18" i="7" s="1"/>
  <c r="J13"/>
  <c r="AA32" i="5"/>
  <c r="M10" i="7" s="1"/>
  <c r="D6"/>
  <c r="X26"/>
  <c r="D28"/>
  <c r="X25"/>
  <c r="D16"/>
  <c r="X10"/>
  <c r="D14"/>
  <c r="X16"/>
  <c r="D15"/>
  <c r="X9"/>
  <c r="D12"/>
  <c r="X15"/>
  <c r="D26"/>
  <c r="X27"/>
  <c r="D36"/>
  <c r="X14"/>
  <c r="D32"/>
  <c r="X30"/>
  <c r="D30"/>
  <c r="X32"/>
  <c r="D35"/>
  <c r="X18"/>
  <c r="D2"/>
  <c r="X12"/>
  <c r="D34"/>
  <c r="X23"/>
  <c r="J31"/>
  <c r="AA30" i="5"/>
  <c r="M19" i="7" s="1"/>
  <c r="D10"/>
  <c r="X4"/>
  <c r="J34"/>
  <c r="AA35" i="5"/>
  <c r="M15" i="7" s="1"/>
  <c r="D23"/>
  <c r="X31"/>
  <c r="J2"/>
  <c r="AA43" i="5"/>
  <c r="M21" i="7" s="1"/>
  <c r="J3"/>
  <c r="AA52" i="5"/>
  <c r="M6" i="7" s="1"/>
  <c r="J32"/>
  <c r="AA24" i="5"/>
  <c r="M27" i="7" s="1"/>
  <c r="J27"/>
  <c r="AA34" i="5"/>
  <c r="M33" i="7" s="1"/>
  <c r="AM40" i="5"/>
  <c r="G8" i="3"/>
  <c r="F8"/>
  <c r="N23" i="2"/>
  <c r="N31" s="1"/>
  <c r="AG40" i="5"/>
  <c r="S29" i="7" s="1"/>
  <c r="E49" i="3"/>
  <c r="E53" i="5" s="1"/>
  <c r="V53" s="1"/>
  <c r="AD53"/>
  <c r="P8" i="7" s="1"/>
  <c r="AE40" i="5"/>
  <c r="Q29" i="7" s="1"/>
  <c r="AC40" i="5"/>
  <c r="O29" i="7" s="1"/>
  <c r="D45" i="3"/>
  <c r="D49" i="5" s="1"/>
  <c r="C45" i="3"/>
  <c r="C49" i="5" s="1"/>
  <c r="M25" i="2"/>
  <c r="AL49" i="5" s="1"/>
  <c r="D54" i="3"/>
  <c r="D58" i="5" s="1"/>
  <c r="M29" i="2"/>
  <c r="AK57" i="5" s="1"/>
  <c r="N49"/>
  <c r="O53"/>
  <c r="AM42"/>
  <c r="AM53"/>
  <c r="O42"/>
  <c r="Q53"/>
  <c r="AF56"/>
  <c r="R30" i="7" s="1"/>
  <c r="F47" i="3"/>
  <c r="F51" i="5" s="1"/>
  <c r="M26" i="2"/>
  <c r="AJ51" i="5" s="1"/>
  <c r="Q47"/>
  <c r="E31" i="7" s="1"/>
  <c r="E38" i="3"/>
  <c r="E42" i="5" s="1"/>
  <c r="AB56"/>
  <c r="N30" i="7" s="1"/>
  <c r="G38" i="3"/>
  <c r="G42" i="5" s="1"/>
  <c r="Q56"/>
  <c r="E11" i="7" s="1"/>
  <c r="B17"/>
  <c r="H5" i="3"/>
  <c r="H45"/>
  <c r="H49" i="5" s="1"/>
  <c r="B16" i="7"/>
  <c r="Y58" i="5"/>
  <c r="K28" i="7" s="1"/>
  <c r="B9"/>
  <c r="Y42" i="5"/>
  <c r="K16" i="7" s="1"/>
  <c r="N53" i="5"/>
  <c r="AL53"/>
  <c r="AC30"/>
  <c r="O19" i="7" s="1"/>
  <c r="AF30" i="5"/>
  <c r="R19" i="7" s="1"/>
  <c r="Q40" i="5"/>
  <c r="Y11" i="7" s="1"/>
  <c r="Y40" i="5"/>
  <c r="K15" i="7" s="1"/>
  <c r="AD25" i="5"/>
  <c r="P22" i="7" s="1"/>
  <c r="AF25" i="5"/>
  <c r="R22" i="7" s="1"/>
  <c r="AG27" i="5"/>
  <c r="S18" i="7" s="1"/>
  <c r="AF28" i="5"/>
  <c r="R36" i="7" s="1"/>
  <c r="AE29" i="5"/>
  <c r="Q37" i="7" s="1"/>
  <c r="AF33" i="5"/>
  <c r="R28" i="7" s="1"/>
  <c r="AG35" i="5"/>
  <c r="S15" i="7" s="1"/>
  <c r="AF36" i="5"/>
  <c r="R14" i="7" s="1"/>
  <c r="AE37" i="5"/>
  <c r="Q4" i="7" s="1"/>
  <c r="AG38" i="5"/>
  <c r="S12" i="7" s="1"/>
  <c r="AE41" i="5"/>
  <c r="Q5" i="7" s="1"/>
  <c r="AE44" i="5"/>
  <c r="Q2" i="7" s="1"/>
  <c r="AE50" i="5"/>
  <c r="Q13" i="7" s="1"/>
  <c r="AE59" i="5"/>
  <c r="Q16" i="7" s="1"/>
  <c r="AE27" i="5"/>
  <c r="Q18" i="7" s="1"/>
  <c r="AD31" i="5"/>
  <c r="P25" i="7" s="1"/>
  <c r="AG33" i="5"/>
  <c r="S28" i="7" s="1"/>
  <c r="AG39" i="5"/>
  <c r="S17" i="7" s="1"/>
  <c r="AG43" i="5"/>
  <c r="S21" i="7" s="1"/>
  <c r="AD45" i="5"/>
  <c r="P26" i="7" s="1"/>
  <c r="AG46" i="5"/>
  <c r="S7" i="7" s="1"/>
  <c r="AD48" i="5"/>
  <c r="P34" i="7" s="1"/>
  <c r="AD55" i="5"/>
  <c r="P3" i="7" s="1"/>
  <c r="AC41" i="5"/>
  <c r="O5" i="7" s="1"/>
  <c r="AC44" i="5"/>
  <c r="O2" i="7" s="1"/>
  <c r="AF45" i="5"/>
  <c r="R26" i="7" s="1"/>
  <c r="AC50" i="5"/>
  <c r="O13" i="7" s="1"/>
  <c r="AB30" i="5"/>
  <c r="N19" i="7" s="1"/>
  <c r="AE39" i="5"/>
  <c r="Q17" i="7" s="1"/>
  <c r="AD59" i="5"/>
  <c r="P16" i="7" s="1"/>
  <c r="AB55" i="5"/>
  <c r="N3" i="7" s="1"/>
  <c r="AB46" i="5"/>
  <c r="N7" i="7" s="1"/>
  <c r="AC37" i="5"/>
  <c r="O4" i="7" s="1"/>
  <c r="AC28" i="5"/>
  <c r="O36" i="7" s="1"/>
  <c r="AC59" i="5"/>
  <c r="O16" i="7" s="1"/>
  <c r="AB29" i="5"/>
  <c r="N37" i="7" s="1"/>
  <c r="AB45" i="5"/>
  <c r="N26" i="7" s="1"/>
  <c r="AD36" i="5"/>
  <c r="P14" i="7" s="1"/>
  <c r="AD27" i="5"/>
  <c r="P18" i="7" s="1"/>
  <c r="AF59" i="5"/>
  <c r="R16" i="7" s="1"/>
  <c r="AG26" i="5"/>
  <c r="S35" i="7" s="1"/>
  <c r="AD37" i="5"/>
  <c r="P4" i="7" s="1"/>
  <c r="AC38" i="5"/>
  <c r="O12" i="7" s="1"/>
  <c r="AG37" i="5"/>
  <c r="S4" i="7" s="1"/>
  <c r="AF38" i="5"/>
  <c r="R12" i="7" s="1"/>
  <c r="AE34" i="5"/>
  <c r="Q33" i="7" s="1"/>
  <c r="AD34" i="5"/>
  <c r="P33" i="7" s="1"/>
  <c r="AG34" i="5"/>
  <c r="S33" i="7" s="1"/>
  <c r="AB34" i="5"/>
  <c r="N33" i="7" s="1"/>
  <c r="AF34" i="5"/>
  <c r="R33" i="7" s="1"/>
  <c r="AB31" i="5"/>
  <c r="N25" i="7" s="1"/>
  <c r="AF31" i="5"/>
  <c r="R25" i="7" s="1"/>
  <c r="AE31" i="5"/>
  <c r="Q25" i="7" s="1"/>
  <c r="AE25" i="5"/>
  <c r="Q22" i="7" s="1"/>
  <c r="AF26" i="5"/>
  <c r="R35" i="7" s="1"/>
  <c r="AD26" i="5"/>
  <c r="P35" i="7" s="1"/>
  <c r="AF27" i="5"/>
  <c r="R18" i="7" s="1"/>
  <c r="AE28" i="5"/>
  <c r="Q36" i="7" s="1"/>
  <c r="AD32" i="5"/>
  <c r="P10" i="7" s="1"/>
  <c r="AC36" i="5"/>
  <c r="O14" i="7" s="1"/>
  <c r="AB37" i="5"/>
  <c r="N4" i="7" s="1"/>
  <c r="AD38" i="5"/>
  <c r="P12" i="7" s="1"/>
  <c r="AE43" i="5"/>
  <c r="Q21" i="7" s="1"/>
  <c r="AE46" i="5"/>
  <c r="Q7" i="7" s="1"/>
  <c r="AE52" i="5"/>
  <c r="Q6" i="7" s="1"/>
  <c r="AE55" i="5"/>
  <c r="Q3" i="7" s="1"/>
  <c r="AC25" i="5"/>
  <c r="O22" i="7" s="1"/>
  <c r="AG30" i="5"/>
  <c r="S19" i="7" s="1"/>
  <c r="AB33" i="5"/>
  <c r="N28" i="7" s="1"/>
  <c r="AC39" i="5"/>
  <c r="O17" i="7" s="1"/>
  <c r="AG41" i="5"/>
  <c r="S5" i="7" s="1"/>
  <c r="AD43" i="5"/>
  <c r="P21" i="7" s="1"/>
  <c r="AG44" i="5"/>
  <c r="S2" i="7" s="1"/>
  <c r="AD46" i="5"/>
  <c r="P7" i="7" s="1"/>
  <c r="AG50" i="5"/>
  <c r="S13" i="7" s="1"/>
  <c r="AD52" i="5"/>
  <c r="P6" i="7" s="1"/>
  <c r="AF43" i="5"/>
  <c r="R21" i="7" s="1"/>
  <c r="AC45" i="5"/>
  <c r="O26" i="7" s="1"/>
  <c r="AC48" i="5"/>
  <c r="O34" i="7" s="1"/>
  <c r="AF52" i="5"/>
  <c r="R6" i="7" s="1"/>
  <c r="AF55" i="5"/>
  <c r="R3" i="7" s="1"/>
  <c r="AD33" i="5"/>
  <c r="P28" i="7" s="1"/>
  <c r="AG24" i="5"/>
  <c r="S27" i="7" s="1"/>
  <c r="AC31" i="5"/>
  <c r="O25" i="7" s="1"/>
  <c r="AB59" i="5"/>
  <c r="N16" i="7" s="1"/>
  <c r="AB50" i="5"/>
  <c r="N13" i="7" s="1"/>
  <c r="AB41" i="5"/>
  <c r="N5" i="7" s="1"/>
  <c r="AB48" i="5"/>
  <c r="N34" i="7" s="1"/>
  <c r="AD30" i="5"/>
  <c r="P19" i="7" s="1"/>
  <c r="AC24" i="5"/>
  <c r="O27" i="7" s="1"/>
  <c r="AF35" i="5"/>
  <c r="R15" i="7" s="1"/>
  <c r="AC35" i="5"/>
  <c r="O15" i="7" s="1"/>
  <c r="AF29" i="5"/>
  <c r="R37" i="7" s="1"/>
  <c r="AD29" i="5"/>
  <c r="P37" i="7" s="1"/>
  <c r="AC29" i="5"/>
  <c r="O37" i="7" s="1"/>
  <c r="AG29" i="5"/>
  <c r="S37" i="7" s="1"/>
  <c r="AB39" i="5"/>
  <c r="N17" i="7" s="1"/>
  <c r="AF39" i="5"/>
  <c r="R17" i="7" s="1"/>
  <c r="AG32" i="5"/>
  <c r="S10" i="7" s="1"/>
  <c r="AF32" i="5"/>
  <c r="R10" i="7" s="1"/>
  <c r="AC32" i="5"/>
  <c r="O10" i="7" s="1"/>
  <c r="AG25" i="5"/>
  <c r="S22" i="7" s="1"/>
  <c r="AE26" i="5"/>
  <c r="Q35" i="7" s="1"/>
  <c r="AC27" i="5"/>
  <c r="O18" i="7" s="1"/>
  <c r="AB28" i="5"/>
  <c r="N36" i="7" s="1"/>
  <c r="AE32" i="5"/>
  <c r="Q10" i="7" s="1"/>
  <c r="AE35" i="5"/>
  <c r="Q15" i="7" s="1"/>
  <c r="AG36" i="5"/>
  <c r="S14" i="7" s="1"/>
  <c r="AF37" i="5"/>
  <c r="R4" i="7" s="1"/>
  <c r="AE38" i="5"/>
  <c r="Q12" i="7" s="1"/>
  <c r="AE45" i="5"/>
  <c r="Q26" i="7" s="1"/>
  <c r="AE48" i="5"/>
  <c r="Q34" i="7" s="1"/>
  <c r="AG28" i="5"/>
  <c r="S36" i="7" s="1"/>
  <c r="AG31" i="5"/>
  <c r="S25" i="7" s="1"/>
  <c r="AE36" i="5"/>
  <c r="Q14" i="7" s="1"/>
  <c r="AF24" i="5"/>
  <c r="R27" i="7" s="1"/>
  <c r="AD41" i="5"/>
  <c r="P5" i="7" s="1"/>
  <c r="AD44" i="5"/>
  <c r="P2" i="7" s="1"/>
  <c r="AG45" i="5"/>
  <c r="S26" i="7" s="1"/>
  <c r="AG48" i="5"/>
  <c r="S34" i="7" s="1"/>
  <c r="AD50" i="5"/>
  <c r="P13" i="7" s="1"/>
  <c r="AG55" i="5"/>
  <c r="S3" i="7" s="1"/>
  <c r="AC43" i="5"/>
  <c r="O21" i="7" s="1"/>
  <c r="AF44" i="5"/>
  <c r="R2" i="7" s="1"/>
  <c r="AC46" i="5"/>
  <c r="O7" i="7" s="1"/>
  <c r="AC52" i="5"/>
  <c r="O6" i="7" s="1"/>
  <c r="AC55" i="5"/>
  <c r="O3" i="7" s="1"/>
  <c r="AE30" i="5"/>
  <c r="Q19" i="7" s="1"/>
  <c r="AD24" i="5"/>
  <c r="P27" i="7" s="1"/>
  <c r="AB52" i="5"/>
  <c r="N6" i="7" s="1"/>
  <c r="AB43" i="5"/>
  <c r="N21" i="7" s="1"/>
  <c r="AC34" i="5"/>
  <c r="O33" i="7" s="1"/>
  <c r="AB25" i="5"/>
  <c r="N22" i="7" s="1"/>
  <c r="AG59" i="5"/>
  <c r="S16" i="7" s="1"/>
  <c r="AB35" i="5"/>
  <c r="N15" i="7" s="1"/>
  <c r="AC26" i="5"/>
  <c r="O35" i="7" s="1"/>
  <c r="AC33" i="5"/>
  <c r="O28" i="7" s="1"/>
  <c r="AE24" i="5"/>
  <c r="Q27" i="7" s="1"/>
  <c r="T51" i="5"/>
  <c r="V51"/>
  <c r="AL51"/>
  <c r="T47"/>
  <c r="AJ47"/>
  <c r="T40"/>
  <c r="AJ40"/>
  <c r="T58"/>
  <c r="AJ58"/>
  <c r="W49"/>
  <c r="AM49"/>
  <c r="V40"/>
  <c r="AL40"/>
  <c r="X54"/>
  <c r="AN54"/>
  <c r="U56"/>
  <c r="AK56"/>
  <c r="T54"/>
  <c r="AJ54"/>
  <c r="X49"/>
  <c r="AN49"/>
  <c r="X51"/>
  <c r="T57"/>
  <c r="AJ57"/>
  <c r="T53"/>
  <c r="AJ53"/>
  <c r="X53"/>
  <c r="AN53"/>
  <c r="T42"/>
  <c r="AJ42"/>
  <c r="W58"/>
  <c r="AM58"/>
  <c r="V58"/>
  <c r="AL58"/>
  <c r="B14" i="7"/>
  <c r="V5"/>
  <c r="AO54" i="5"/>
  <c r="AB19" i="7" s="1"/>
  <c r="U40" i="5"/>
  <c r="AK40"/>
  <c r="V47"/>
  <c r="AL47"/>
  <c r="X40"/>
  <c r="AN40"/>
  <c r="F22" i="4"/>
  <c r="N40" i="5"/>
  <c r="O49"/>
  <c r="L51"/>
  <c r="L47"/>
  <c r="Y2" i="7" s="1"/>
  <c r="N51" i="5"/>
  <c r="Y17" i="7"/>
  <c r="E22"/>
  <c r="E8"/>
  <c r="Y6"/>
  <c r="X56" i="5"/>
  <c r="AN56"/>
  <c r="V54"/>
  <c r="AL54"/>
  <c r="X57"/>
  <c r="AN57"/>
  <c r="V57"/>
  <c r="AL57"/>
  <c r="U47"/>
  <c r="AK47"/>
  <c r="AO58"/>
  <c r="AB16" i="7" s="1"/>
  <c r="V12"/>
  <c r="V56" i="5"/>
  <c r="AL56"/>
  <c r="AO40"/>
  <c r="AB3" i="7" s="1"/>
  <c r="V10"/>
  <c r="U42" i="5"/>
  <c r="AK42"/>
  <c r="E17" i="7"/>
  <c r="E25"/>
  <c r="E21"/>
  <c r="X58" i="5"/>
  <c r="AN58"/>
  <c r="W54"/>
  <c r="AM54"/>
  <c r="Q51"/>
  <c r="V28" i="7"/>
  <c r="AO51" i="5"/>
  <c r="AB21" i="7" s="1"/>
  <c r="U51" i="5"/>
  <c r="AK51"/>
  <c r="W57"/>
  <c r="AM57"/>
  <c r="V19" i="7"/>
  <c r="AO57" i="5"/>
  <c r="AB31" i="7" s="1"/>
  <c r="U53" i="5"/>
  <c r="AK53"/>
  <c r="X47"/>
  <c r="AN47"/>
  <c r="W56"/>
  <c r="AM56"/>
  <c r="T56"/>
  <c r="AJ56"/>
  <c r="V16" i="7"/>
  <c r="AO56" i="5"/>
  <c r="AB13" i="7" s="1"/>
  <c r="V2"/>
  <c r="AO47" i="5"/>
  <c r="AB23" i="7" s="1"/>
  <c r="V37"/>
  <c r="AO53" i="5"/>
  <c r="AB8" i="7" s="1"/>
  <c r="V7"/>
  <c r="AO42" i="5"/>
  <c r="AB10" i="7" s="1"/>
  <c r="H21" i="4"/>
  <c r="H27"/>
  <c r="M47" i="5"/>
  <c r="L58"/>
  <c r="Q58"/>
  <c r="O58"/>
  <c r="N58"/>
  <c r="Y54"/>
  <c r="K14" i="7" s="1"/>
  <c r="M51" i="5"/>
  <c r="L57"/>
  <c r="Y20" i="7" s="1"/>
  <c r="P58" i="5"/>
  <c r="H23" i="4"/>
  <c r="D22"/>
  <c r="M40" i="5"/>
  <c r="G25" i="4"/>
  <c r="D20"/>
  <c r="N47" i="5"/>
  <c r="L42"/>
  <c r="Y8" i="7" s="1"/>
  <c r="P40" i="5"/>
  <c r="N57"/>
  <c r="F44" i="3"/>
  <c r="F48" i="5" s="1"/>
  <c r="AM48" s="1"/>
  <c r="C44" i="3"/>
  <c r="C48" i="5" s="1"/>
  <c r="AJ48" s="1"/>
  <c r="D44" i="3"/>
  <c r="D48" i="5" s="1"/>
  <c r="G44" i="3"/>
  <c r="G48" i="5" s="1"/>
  <c r="E44" i="3"/>
  <c r="E48" i="5" s="1"/>
  <c r="AL48" s="1"/>
  <c r="H44" i="3"/>
  <c r="H48" i="5" s="1"/>
  <c r="E41" i="3"/>
  <c r="E45" i="5" s="1"/>
  <c r="H41" i="3"/>
  <c r="H45" i="5" s="1"/>
  <c r="D41" i="3"/>
  <c r="D45" i="5" s="1"/>
  <c r="G41" i="3"/>
  <c r="G45" i="5" s="1"/>
  <c r="F41" i="3"/>
  <c r="F45" i="5" s="1"/>
  <c r="C41" i="3"/>
  <c r="C45" i="5" s="1"/>
  <c r="L53"/>
  <c r="Y5" i="7" s="1"/>
  <c r="E46" i="3"/>
  <c r="E50" i="5" s="1"/>
  <c r="AL50" s="1"/>
  <c r="H46" i="3"/>
  <c r="H50" i="5" s="1"/>
  <c r="D46" i="3"/>
  <c r="D50" i="5" s="1"/>
  <c r="AK50" s="1"/>
  <c r="G46" i="3"/>
  <c r="G50" i="5" s="1"/>
  <c r="AN50" s="1"/>
  <c r="F46" i="3"/>
  <c r="F50" i="5" s="1"/>
  <c r="AM50" s="1"/>
  <c r="C46" i="3"/>
  <c r="C50" i="5" s="1"/>
  <c r="AJ50" s="1"/>
  <c r="E39" i="3"/>
  <c r="E43" i="5" s="1"/>
  <c r="AL43" s="1"/>
  <c r="H39" i="3"/>
  <c r="H43" i="5" s="1"/>
  <c r="G39" i="3"/>
  <c r="G43" i="5" s="1"/>
  <c r="AN43" s="1"/>
  <c r="F39" i="3"/>
  <c r="F43" i="5" s="1"/>
  <c r="AM43" s="1"/>
  <c r="C39" i="3"/>
  <c r="C43" i="5" s="1"/>
  <c r="AJ43" s="1"/>
  <c r="D39" i="3"/>
  <c r="D43" i="5" s="1"/>
  <c r="AK43" s="1"/>
  <c r="C5" i="3"/>
  <c r="C20" i="4"/>
  <c r="F25"/>
  <c r="P53" i="5"/>
  <c r="Y57"/>
  <c r="K36" i="7" s="1"/>
  <c r="B31"/>
  <c r="D51" i="3"/>
  <c r="D55" i="5" s="1"/>
  <c r="G51" i="3"/>
  <c r="G55" i="5" s="1"/>
  <c r="F51" i="3"/>
  <c r="F55" i="5" s="1"/>
  <c r="C51" i="3"/>
  <c r="C55" i="5" s="1"/>
  <c r="E51" i="3"/>
  <c r="E55" i="5" s="1"/>
  <c r="H51" i="3"/>
  <c r="H55" i="5" s="1"/>
  <c r="D42" i="3"/>
  <c r="D46" i="5" s="1"/>
  <c r="G42" i="3"/>
  <c r="G46" i="5" s="1"/>
  <c r="F42" i="3"/>
  <c r="F46" i="5" s="1"/>
  <c r="C42" i="3"/>
  <c r="C46" i="5" s="1"/>
  <c r="E42" i="3"/>
  <c r="E46" i="5" s="1"/>
  <c r="H42" i="3"/>
  <c r="H46" i="5" s="1"/>
  <c r="N54"/>
  <c r="M4" i="2"/>
  <c r="D40" i="3"/>
  <c r="D44" i="5" s="1"/>
  <c r="G40" i="3"/>
  <c r="G44" i="5" s="1"/>
  <c r="F40" i="3"/>
  <c r="F44" i="5" s="1"/>
  <c r="AM44" s="1"/>
  <c r="C40" i="3"/>
  <c r="C44" i="5" s="1"/>
  <c r="E40" i="3"/>
  <c r="E44" i="5" s="1"/>
  <c r="H40" i="3"/>
  <c r="H44" i="5" s="1"/>
  <c r="E55" i="3"/>
  <c r="E59" i="5" s="1"/>
  <c r="H55" i="3"/>
  <c r="H59" i="5" s="1"/>
  <c r="D55" i="3"/>
  <c r="D59" i="5" s="1"/>
  <c r="G55" i="3"/>
  <c r="G59" i="5" s="1"/>
  <c r="F55" i="3"/>
  <c r="F59" i="5" s="1"/>
  <c r="C55" i="3"/>
  <c r="C59" i="5" s="1"/>
  <c r="M3" i="2"/>
  <c r="C37" i="3"/>
  <c r="C41" i="5" s="1"/>
  <c r="F37" i="3"/>
  <c r="F41" i="5" s="1"/>
  <c r="E37" i="3"/>
  <c r="E41" i="5" s="1"/>
  <c r="AL41" s="1"/>
  <c r="D37" i="3"/>
  <c r="D41" i="5" s="1"/>
  <c r="H37" i="3"/>
  <c r="H41" i="5" s="1"/>
  <c r="G37" i="3"/>
  <c r="G41" i="5" s="1"/>
  <c r="AN41" s="1"/>
  <c r="F48" i="3"/>
  <c r="F52" i="5" s="1"/>
  <c r="C48" i="3"/>
  <c r="C52" i="5" s="1"/>
  <c r="E48" i="3"/>
  <c r="E52" i="5" s="1"/>
  <c r="H48" i="3"/>
  <c r="H52" i="5" s="1"/>
  <c r="D48" i="3"/>
  <c r="D52" i="5" s="1"/>
  <c r="G48" i="3"/>
  <c r="G52" i="5" s="1"/>
  <c r="Y51"/>
  <c r="K7" i="7" s="1"/>
  <c r="B15"/>
  <c r="M56" i="5"/>
  <c r="P49"/>
  <c r="P54"/>
  <c r="G22" i="4"/>
  <c r="H20"/>
  <c r="G23"/>
  <c r="E20"/>
  <c r="D24"/>
  <c r="D27"/>
  <c r="F23"/>
  <c r="C25"/>
  <c r="M19" i="2"/>
  <c r="D28" i="3"/>
  <c r="D36" i="5" s="1"/>
  <c r="G28" i="3"/>
  <c r="G36" i="5" s="1"/>
  <c r="F28" i="3"/>
  <c r="F36" i="5" s="1"/>
  <c r="AM36" s="1"/>
  <c r="C28" i="3"/>
  <c r="C36" i="5" s="1"/>
  <c r="AJ36" s="1"/>
  <c r="E28" i="3"/>
  <c r="E36" i="5" s="1"/>
  <c r="H28" i="3"/>
  <c r="H36" i="5" s="1"/>
  <c r="F25" i="3"/>
  <c r="F33" i="5" s="1"/>
  <c r="AM33" s="1"/>
  <c r="C25" i="3"/>
  <c r="C33" i="5" s="1"/>
  <c r="AJ33" s="1"/>
  <c r="E25" i="3"/>
  <c r="E33" i="5" s="1"/>
  <c r="AL33" s="1"/>
  <c r="H25" i="3"/>
  <c r="H33" i="5" s="1"/>
  <c r="D25" i="3"/>
  <c r="D33" i="5" s="1"/>
  <c r="AK33" s="1"/>
  <c r="G25" i="3"/>
  <c r="G33" i="5" s="1"/>
  <c r="AN33" s="1"/>
  <c r="F22" i="3"/>
  <c r="F30" i="5" s="1"/>
  <c r="AM30" s="1"/>
  <c r="C22" i="3"/>
  <c r="C30" i="5" s="1"/>
  <c r="AJ30" s="1"/>
  <c r="E22" i="3"/>
  <c r="E30" i="5" s="1"/>
  <c r="AL30" s="1"/>
  <c r="H22" i="3"/>
  <c r="H30" i="5" s="1"/>
  <c r="D22" i="3"/>
  <c r="D30" i="5" s="1"/>
  <c r="AK30" s="1"/>
  <c r="G22" i="3"/>
  <c r="G30" i="5" s="1"/>
  <c r="AN30" s="1"/>
  <c r="D19" i="3"/>
  <c r="D27" i="5" s="1"/>
  <c r="G19" i="3"/>
  <c r="G27" i="5" s="1"/>
  <c r="M10" i="2"/>
  <c r="F19" i="3"/>
  <c r="F27" i="5" s="1"/>
  <c r="C19" i="3"/>
  <c r="C27" i="5" s="1"/>
  <c r="E19" i="3"/>
  <c r="E27" i="5" s="1"/>
  <c r="AL27" s="1"/>
  <c r="H19" i="3"/>
  <c r="H27" i="5" s="1"/>
  <c r="F17" i="3"/>
  <c r="F25" i="5" s="1"/>
  <c r="AM25" s="1"/>
  <c r="C17" i="3"/>
  <c r="C25" i="5" s="1"/>
  <c r="AJ25" s="1"/>
  <c r="E17" i="3"/>
  <c r="E25" i="5" s="1"/>
  <c r="AL25" s="1"/>
  <c r="H17" i="3"/>
  <c r="H25" i="5" s="1"/>
  <c r="D17" i="3"/>
  <c r="D25" i="5" s="1"/>
  <c r="AK25" s="1"/>
  <c r="G17" i="3"/>
  <c r="G25" i="5" s="1"/>
  <c r="AN25" s="1"/>
  <c r="M20" i="2"/>
  <c r="D30" i="3"/>
  <c r="D38" i="5" s="1"/>
  <c r="G30" i="3"/>
  <c r="G38" i="5" s="1"/>
  <c r="F30" i="3"/>
  <c r="F38" i="5" s="1"/>
  <c r="AM38" s="1"/>
  <c r="C30" i="3"/>
  <c r="C38" i="5" s="1"/>
  <c r="E30" i="3"/>
  <c r="E38" i="5" s="1"/>
  <c r="H30" i="3"/>
  <c r="H38" i="5" s="1"/>
  <c r="D26" i="3"/>
  <c r="D34" i="5" s="1"/>
  <c r="G26" i="3"/>
  <c r="G34" i="5" s="1"/>
  <c r="M17" i="2"/>
  <c r="F26" i="3"/>
  <c r="F34" i="5" s="1"/>
  <c r="C26" i="3"/>
  <c r="C34" i="5" s="1"/>
  <c r="E26" i="3"/>
  <c r="E34" i="5" s="1"/>
  <c r="AL34" s="1"/>
  <c r="H26" i="3"/>
  <c r="H34" i="5" s="1"/>
  <c r="D3" i="3"/>
  <c r="G3"/>
  <c r="C2"/>
  <c r="F2"/>
  <c r="F3"/>
  <c r="C3"/>
  <c r="E2"/>
  <c r="H2"/>
  <c r="E3"/>
  <c r="H3"/>
  <c r="D2"/>
  <c r="G2"/>
  <c r="D29"/>
  <c r="D37" i="5" s="1"/>
  <c r="G29" i="3"/>
  <c r="G37" i="5" s="1"/>
  <c r="AN37" s="1"/>
  <c r="F29" i="3"/>
  <c r="F37" i="5" s="1"/>
  <c r="C29" i="3"/>
  <c r="C37" i="5" s="1"/>
  <c r="E29" i="3"/>
  <c r="E37" i="5" s="1"/>
  <c r="AL37" s="1"/>
  <c r="H29" i="3"/>
  <c r="H37" i="5" s="1"/>
  <c r="D23" i="3"/>
  <c r="D31" i="5" s="1"/>
  <c r="AK31" s="1"/>
  <c r="G23" i="3"/>
  <c r="G31" i="5" s="1"/>
  <c r="AN31" s="1"/>
  <c r="F23" i="3"/>
  <c r="F31" i="5" s="1"/>
  <c r="AM31" s="1"/>
  <c r="C23" i="3"/>
  <c r="C31" i="5" s="1"/>
  <c r="AJ31" s="1"/>
  <c r="E23" i="3"/>
  <c r="E31" i="5" s="1"/>
  <c r="AL31" s="1"/>
  <c r="H23" i="3"/>
  <c r="H31" i="5" s="1"/>
  <c r="C8" i="3"/>
  <c r="E16"/>
  <c r="E24" i="5" s="1"/>
  <c r="AL24" s="1"/>
  <c r="C16" i="3"/>
  <c r="D16"/>
  <c r="D24" i="5" s="1"/>
  <c r="AK24" s="1"/>
  <c r="G16" i="3"/>
  <c r="G24" i="5" s="1"/>
  <c r="AN24" s="1"/>
  <c r="H16" i="3"/>
  <c r="H24" i="5" s="1"/>
  <c r="F16" i="3"/>
  <c r="F24" i="5" s="1"/>
  <c r="AM24" s="1"/>
  <c r="E20" i="3"/>
  <c r="E28" i="5" s="1"/>
  <c r="AL28" s="1"/>
  <c r="H20" i="3"/>
  <c r="H28" i="5" s="1"/>
  <c r="D20" i="3"/>
  <c r="D28" i="5" s="1"/>
  <c r="AK28" s="1"/>
  <c r="G20" i="3"/>
  <c r="G28" i="5" s="1"/>
  <c r="AN28" s="1"/>
  <c r="F20" i="3"/>
  <c r="F28" i="5" s="1"/>
  <c r="AM28" s="1"/>
  <c r="C20" i="3"/>
  <c r="C28" i="5" s="1"/>
  <c r="AJ28" s="1"/>
  <c r="M9" i="2"/>
  <c r="F18" i="3"/>
  <c r="F26" i="5" s="1"/>
  <c r="C18" i="3"/>
  <c r="C26" i="5" s="1"/>
  <c r="E18" i="3"/>
  <c r="E26" i="5" s="1"/>
  <c r="AL26" s="1"/>
  <c r="H18" i="3"/>
  <c r="H26" i="5" s="1"/>
  <c r="D18" i="3"/>
  <c r="D26" i="5" s="1"/>
  <c r="G18" i="3"/>
  <c r="G26" i="5" s="1"/>
  <c r="AN26" s="1"/>
  <c r="E31" i="3"/>
  <c r="E39" i="5" s="1"/>
  <c r="H31" i="3"/>
  <c r="H39" i="5" s="1"/>
  <c r="D31" i="3"/>
  <c r="D39" i="5" s="1"/>
  <c r="G31" i="3"/>
  <c r="G39" i="5" s="1"/>
  <c r="M21" i="2"/>
  <c r="F31" i="3"/>
  <c r="F39" i="5" s="1"/>
  <c r="C31" i="3"/>
  <c r="C39" i="5" s="1"/>
  <c r="E24" i="3"/>
  <c r="E32" i="5" s="1"/>
  <c r="H24" i="3"/>
  <c r="H32" i="5" s="1"/>
  <c r="D24" i="3"/>
  <c r="D32" i="5" s="1"/>
  <c r="G24" i="3"/>
  <c r="G32" i="5" s="1"/>
  <c r="M15" i="2"/>
  <c r="F24" i="3"/>
  <c r="F32" i="5" s="1"/>
  <c r="C24" i="3"/>
  <c r="C32" i="5" s="1"/>
  <c r="D27" i="3"/>
  <c r="D35" i="5" s="1"/>
  <c r="AK35" s="1"/>
  <c r="G27" i="3"/>
  <c r="G35" i="5" s="1"/>
  <c r="AN35" s="1"/>
  <c r="F27" i="3"/>
  <c r="F35" i="5" s="1"/>
  <c r="AM35" s="1"/>
  <c r="C27" i="3"/>
  <c r="C35" i="5" s="1"/>
  <c r="AJ35" s="1"/>
  <c r="E27" i="3"/>
  <c r="E35" i="5" s="1"/>
  <c r="AL35" s="1"/>
  <c r="H27" i="3"/>
  <c r="H35" i="5" s="1"/>
  <c r="F21" i="3"/>
  <c r="F29" i="5" s="1"/>
  <c r="C21" i="3"/>
  <c r="C29" i="5" s="1"/>
  <c r="E21" i="3"/>
  <c r="E29" i="5" s="1"/>
  <c r="H21" i="3"/>
  <c r="H29" i="5" s="1"/>
  <c r="D21" i="3"/>
  <c r="D29" i="5" s="1"/>
  <c r="G21" i="3"/>
  <c r="G29" i="5" s="1"/>
  <c r="M12" i="2"/>
  <c r="D21" i="4"/>
  <c r="H22"/>
  <c r="H25"/>
  <c r="G21"/>
  <c r="D23"/>
  <c r="G24"/>
  <c r="D26"/>
  <c r="G27"/>
  <c r="C21"/>
  <c r="C24"/>
  <c r="C27"/>
  <c r="C22"/>
  <c r="F26"/>
  <c r="H26"/>
  <c r="D25"/>
  <c r="G26"/>
  <c r="F21"/>
  <c r="C23"/>
  <c r="F24"/>
  <c r="C26"/>
  <c r="F27"/>
  <c r="H8" i="3"/>
  <c r="E8"/>
  <c r="F7"/>
  <c r="C7"/>
  <c r="D7"/>
  <c r="E7"/>
  <c r="H7"/>
  <c r="G7"/>
  <c r="E9"/>
  <c r="H9"/>
  <c r="C9"/>
  <c r="D9"/>
  <c r="G9"/>
  <c r="F9"/>
  <c r="E4"/>
  <c r="H4"/>
  <c r="C4"/>
  <c r="D4"/>
  <c r="G4"/>
  <c r="F4"/>
  <c r="E6"/>
  <c r="H6"/>
  <c r="D6"/>
  <c r="G6"/>
  <c r="F6"/>
  <c r="C6"/>
  <c r="AE2" i="7" l="1"/>
  <c r="AB42" i="5"/>
  <c r="N23" i="7" s="1"/>
  <c r="AD42" i="5"/>
  <c r="P23" i="7" s="1"/>
  <c r="AC42" i="5"/>
  <c r="O23" i="7" s="1"/>
  <c r="AG42" i="5"/>
  <c r="S23" i="7" s="1"/>
  <c r="AE42" i="5"/>
  <c r="Q23" i="7" s="1"/>
  <c r="AF42" i="5"/>
  <c r="R23" i="7" s="1"/>
  <c r="U58" i="5"/>
  <c r="AK58"/>
  <c r="M58"/>
  <c r="U49"/>
  <c r="AK49"/>
  <c r="M49"/>
  <c r="T49"/>
  <c r="AJ49"/>
  <c r="L49"/>
  <c r="M31" i="2"/>
  <c r="X42" i="5"/>
  <c r="AN42"/>
  <c r="P42"/>
  <c r="W51"/>
  <c r="AM51"/>
  <c r="O51"/>
  <c r="AN29"/>
  <c r="AL29"/>
  <c r="AJ32"/>
  <c r="AN32"/>
  <c r="AL32"/>
  <c r="AK26"/>
  <c r="AJ26"/>
  <c r="AJ37"/>
  <c r="AK37"/>
  <c r="AJ34"/>
  <c r="AN34"/>
  <c r="AL38"/>
  <c r="AN38"/>
  <c r="AN51"/>
  <c r="V42"/>
  <c r="N42"/>
  <c r="AL42"/>
  <c r="AK29"/>
  <c r="AJ29"/>
  <c r="AM32"/>
  <c r="AK32"/>
  <c r="AJ39"/>
  <c r="AN39"/>
  <c r="AM26"/>
  <c r="AM37"/>
  <c r="AM34"/>
  <c r="AK34"/>
  <c r="AJ38"/>
  <c r="AK38"/>
  <c r="AM41"/>
  <c r="AO49"/>
  <c r="AB7" i="7" s="1"/>
  <c r="V11"/>
  <c r="B6"/>
  <c r="Y49" i="5"/>
  <c r="K4" i="7" s="1"/>
  <c r="Q49" i="5"/>
  <c r="AM29"/>
  <c r="AM39"/>
  <c r="AK39"/>
  <c r="AJ27"/>
  <c r="AN27"/>
  <c r="AL36"/>
  <c r="AN36"/>
  <c r="AM52"/>
  <c r="AK41"/>
  <c r="AJ41"/>
  <c r="AM59"/>
  <c r="AL44"/>
  <c r="AJ46"/>
  <c r="AK46"/>
  <c r="AJ55"/>
  <c r="AK55"/>
  <c r="AM45"/>
  <c r="AL39"/>
  <c r="AK52"/>
  <c r="AJ52"/>
  <c r="AJ59"/>
  <c r="AK59"/>
  <c r="AL46"/>
  <c r="AN46"/>
  <c r="AL55"/>
  <c r="AN55"/>
  <c r="AJ45"/>
  <c r="AK45"/>
  <c r="AM27"/>
  <c r="AK27"/>
  <c r="AK36"/>
  <c r="AN52"/>
  <c r="AL52"/>
  <c r="AN59"/>
  <c r="AL59"/>
  <c r="AJ44"/>
  <c r="AK44"/>
  <c r="AM46"/>
  <c r="AM55"/>
  <c r="AN45"/>
  <c r="AL45"/>
  <c r="V3" i="7"/>
  <c r="AO45" i="5"/>
  <c r="AB4" i="7" s="1"/>
  <c r="AO29" i="5"/>
  <c r="AB26" i="7" s="1"/>
  <c r="V18"/>
  <c r="AO32" i="5"/>
  <c r="AB18" i="7" s="1"/>
  <c r="V9"/>
  <c r="AO52" i="5"/>
  <c r="AB9" i="7" s="1"/>
  <c r="V8"/>
  <c r="AO26" i="5"/>
  <c r="AB30" i="7" s="1"/>
  <c r="V30"/>
  <c r="AO28" i="5"/>
  <c r="AB11" i="7" s="1"/>
  <c r="V29"/>
  <c r="AO24" i="5"/>
  <c r="AB17" i="7" s="1"/>
  <c r="AO31" i="5"/>
  <c r="AB6" i="7" s="1"/>
  <c r="V27"/>
  <c r="AO37" i="5"/>
  <c r="AB32" i="7" s="1"/>
  <c r="V17"/>
  <c r="AO34" i="5"/>
  <c r="AB24" i="7" s="1"/>
  <c r="V13"/>
  <c r="V20"/>
  <c r="AO36" i="5"/>
  <c r="AB33" i="7" s="1"/>
  <c r="V21"/>
  <c r="AO41" i="5"/>
  <c r="AB15" i="7" s="1"/>
  <c r="V34"/>
  <c r="AO44" i="5"/>
  <c r="AB36" i="7" s="1"/>
  <c r="AO43" i="5"/>
  <c r="AB2" i="7" s="1"/>
  <c r="V4"/>
  <c r="V6"/>
  <c r="AO50" i="5"/>
  <c r="AB12" i="7" s="1"/>
  <c r="V31"/>
  <c r="AO48" i="5"/>
  <c r="AB5" i="7" s="1"/>
  <c r="U48" i="5"/>
  <c r="AK48"/>
  <c r="E13" i="7"/>
  <c r="Y13"/>
  <c r="AO38" i="5"/>
  <c r="AB20" i="7" s="1"/>
  <c r="V14"/>
  <c r="AO25" i="5"/>
  <c r="AB37" i="7" s="1"/>
  <c r="V15"/>
  <c r="V22"/>
  <c r="AO59" i="5"/>
  <c r="AB25" i="7" s="1"/>
  <c r="X44" i="5"/>
  <c r="AN44"/>
  <c r="AO35"/>
  <c r="AB34" i="7" s="1"/>
  <c r="V32"/>
  <c r="V26"/>
  <c r="AO39" i="5"/>
  <c r="AB35" i="7" s="1"/>
  <c r="V33"/>
  <c r="AO27" i="5"/>
  <c r="AB28" i="7" s="1"/>
  <c r="V36"/>
  <c r="AO30" i="5"/>
  <c r="AB27" i="7" s="1"/>
  <c r="V23"/>
  <c r="AO33" i="5"/>
  <c r="AB14" i="7" s="1"/>
  <c r="AO46" i="5"/>
  <c r="AB22" i="7" s="1"/>
  <c r="V35"/>
  <c r="AO55" i="5"/>
  <c r="AB29" i="7" s="1"/>
  <c r="V25"/>
  <c r="X48" i="5"/>
  <c r="AN48"/>
  <c r="E9" i="7"/>
  <c r="Y29"/>
  <c r="Y28" i="5"/>
  <c r="K35" i="7" s="1"/>
  <c r="B26"/>
  <c r="Q28" i="5"/>
  <c r="L2"/>
  <c r="C24"/>
  <c r="O31"/>
  <c r="W31"/>
  <c r="Y37"/>
  <c r="K17" i="7" s="1"/>
  <c r="B32"/>
  <c r="Q37" i="5"/>
  <c r="U25"/>
  <c r="M25"/>
  <c r="X30"/>
  <c r="P30"/>
  <c r="X33"/>
  <c r="P33"/>
  <c r="T43"/>
  <c r="L43"/>
  <c r="W50"/>
  <c r="O50"/>
  <c r="Y50"/>
  <c r="K10" i="7" s="1"/>
  <c r="B10"/>
  <c r="Q50" i="5"/>
  <c r="T45"/>
  <c r="L45"/>
  <c r="U45"/>
  <c r="M45"/>
  <c r="Y48"/>
  <c r="K23" i="7" s="1"/>
  <c r="B7"/>
  <c r="Q48" i="5"/>
  <c r="T28"/>
  <c r="L28"/>
  <c r="M48"/>
  <c r="U28"/>
  <c r="M28"/>
  <c r="W24"/>
  <c r="O24"/>
  <c r="U24"/>
  <c r="M24"/>
  <c r="L31"/>
  <c r="T31"/>
  <c r="M31"/>
  <c r="U31"/>
  <c r="T37"/>
  <c r="L37"/>
  <c r="U37"/>
  <c r="M37"/>
  <c r="X25"/>
  <c r="P25"/>
  <c r="V25"/>
  <c r="N25"/>
  <c r="Y30"/>
  <c r="K31" i="7" s="1"/>
  <c r="B34"/>
  <c r="Q30" i="5"/>
  <c r="W30"/>
  <c r="O30"/>
  <c r="Q33"/>
  <c r="B25" i="7"/>
  <c r="Y33" i="5"/>
  <c r="K29" i="7" s="1"/>
  <c r="W33" i="5"/>
  <c r="O33"/>
  <c r="U43"/>
  <c r="M43"/>
  <c r="X43"/>
  <c r="P43"/>
  <c r="T50"/>
  <c r="L50"/>
  <c r="U50"/>
  <c r="M50"/>
  <c r="X45"/>
  <c r="P45"/>
  <c r="V45"/>
  <c r="N45"/>
  <c r="W48"/>
  <c r="O48"/>
  <c r="W28"/>
  <c r="O28"/>
  <c r="B29" i="7"/>
  <c r="Y24" i="5"/>
  <c r="K32" i="7" s="1"/>
  <c r="Q24" i="5"/>
  <c r="Q31"/>
  <c r="Y31"/>
  <c r="K19" i="7" s="1"/>
  <c r="B8"/>
  <c r="W37" i="5"/>
  <c r="O37"/>
  <c r="T25"/>
  <c r="L25"/>
  <c r="V30"/>
  <c r="N30"/>
  <c r="N33"/>
  <c r="V33"/>
  <c r="Y43"/>
  <c r="K2" i="7" s="1"/>
  <c r="B2"/>
  <c r="Q43" i="5"/>
  <c r="AH10" i="7" s="1"/>
  <c r="P48" i="5"/>
  <c r="X28"/>
  <c r="P28"/>
  <c r="V28"/>
  <c r="N28"/>
  <c r="X24"/>
  <c r="P24"/>
  <c r="V24"/>
  <c r="N24"/>
  <c r="N31"/>
  <c r="V31"/>
  <c r="P31"/>
  <c r="X31"/>
  <c r="V37"/>
  <c r="N37"/>
  <c r="X37"/>
  <c r="P37"/>
  <c r="Y25"/>
  <c r="K37" i="7" s="1"/>
  <c r="B37"/>
  <c r="Q25" i="5"/>
  <c r="W25"/>
  <c r="O25"/>
  <c r="U30"/>
  <c r="M30"/>
  <c r="T30"/>
  <c r="L30"/>
  <c r="U33"/>
  <c r="M33"/>
  <c r="T33"/>
  <c r="L33"/>
  <c r="W43"/>
  <c r="O43"/>
  <c r="V43"/>
  <c r="N43"/>
  <c r="X50"/>
  <c r="P50"/>
  <c r="V50"/>
  <c r="N50"/>
  <c r="W45"/>
  <c r="O45"/>
  <c r="B3" i="7"/>
  <c r="Y45" i="5"/>
  <c r="K8" i="7" s="1"/>
  <c r="Q45" i="5"/>
  <c r="V48"/>
  <c r="N48"/>
  <c r="T48"/>
  <c r="L48"/>
  <c r="N35"/>
  <c r="V35"/>
  <c r="P57"/>
  <c r="X35"/>
  <c r="P35"/>
  <c r="Q35"/>
  <c r="Y35"/>
  <c r="K34" i="7" s="1"/>
  <c r="B35"/>
  <c r="O35" i="5"/>
  <c r="W35"/>
  <c r="L35"/>
  <c r="T35"/>
  <c r="M35"/>
  <c r="U35"/>
  <c r="B21" i="7"/>
  <c r="Y29" i="5"/>
  <c r="K30" i="7" s="1"/>
  <c r="Q29" i="5"/>
  <c r="B22" i="7"/>
  <c r="Y32" i="5"/>
  <c r="K13" i="7" s="1"/>
  <c r="Q32" i="5"/>
  <c r="U39"/>
  <c r="M39"/>
  <c r="V26"/>
  <c r="N26"/>
  <c r="V34"/>
  <c r="N34"/>
  <c r="B18" i="7"/>
  <c r="Y38" i="5"/>
  <c r="K12" i="7" s="1"/>
  <c r="Q38" i="5"/>
  <c r="P27"/>
  <c r="X27"/>
  <c r="X36"/>
  <c r="P36"/>
  <c r="W52"/>
  <c r="O52"/>
  <c r="T41"/>
  <c r="L41"/>
  <c r="Y59"/>
  <c r="K22" i="7" s="1"/>
  <c r="B27"/>
  <c r="Q59" i="5"/>
  <c r="V44"/>
  <c r="N44"/>
  <c r="T46"/>
  <c r="L46"/>
  <c r="T55"/>
  <c r="L55"/>
  <c r="U29"/>
  <c r="M29"/>
  <c r="W32"/>
  <c r="O32"/>
  <c r="T39"/>
  <c r="L39"/>
  <c r="X39"/>
  <c r="P39"/>
  <c r="V39"/>
  <c r="N39"/>
  <c r="B24" i="7"/>
  <c r="Y26" i="5"/>
  <c r="K33" i="7" s="1"/>
  <c r="Q26" i="5"/>
  <c r="W26"/>
  <c r="O26"/>
  <c r="Y34"/>
  <c r="K27" i="7" s="1"/>
  <c r="B20"/>
  <c r="Q34" i="5"/>
  <c r="W34"/>
  <c r="O34"/>
  <c r="M42"/>
  <c r="U34"/>
  <c r="M34"/>
  <c r="T38"/>
  <c r="L38"/>
  <c r="U38"/>
  <c r="M38"/>
  <c r="N27"/>
  <c r="V27"/>
  <c r="Y36"/>
  <c r="K25" i="7" s="1"/>
  <c r="B30"/>
  <c r="Q36" i="5"/>
  <c r="W36"/>
  <c r="O36"/>
  <c r="U52"/>
  <c r="M52"/>
  <c r="T52"/>
  <c r="L52"/>
  <c r="B11" i="7"/>
  <c r="Y41" i="5"/>
  <c r="K6" i="7" s="1"/>
  <c r="Q41" i="5"/>
  <c r="W41"/>
  <c r="O41"/>
  <c r="T59"/>
  <c r="L59"/>
  <c r="U59"/>
  <c r="M59"/>
  <c r="B36" i="7"/>
  <c r="Y44" i="5"/>
  <c r="K18" i="7" s="1"/>
  <c r="Q44" i="5"/>
  <c r="W44"/>
  <c r="O44"/>
  <c r="V46"/>
  <c r="N46"/>
  <c r="X46"/>
  <c r="P46"/>
  <c r="V55"/>
  <c r="N55"/>
  <c r="X55"/>
  <c r="P55"/>
  <c r="W29"/>
  <c r="O29"/>
  <c r="W39"/>
  <c r="O39"/>
  <c r="X26"/>
  <c r="P26"/>
  <c r="W38"/>
  <c r="O38"/>
  <c r="L27"/>
  <c r="T27"/>
  <c r="V36"/>
  <c r="N36"/>
  <c r="Y52"/>
  <c r="K3" i="7" s="1"/>
  <c r="B5"/>
  <c r="Q52" i="5"/>
  <c r="U41"/>
  <c r="M41"/>
  <c r="W59"/>
  <c r="O59"/>
  <c r="U46"/>
  <c r="M46"/>
  <c r="U55"/>
  <c r="M55"/>
  <c r="T29"/>
  <c r="L29"/>
  <c r="U32"/>
  <c r="M32"/>
  <c r="X29"/>
  <c r="P29"/>
  <c r="V29"/>
  <c r="N29"/>
  <c r="T32"/>
  <c r="L32"/>
  <c r="P44"/>
  <c r="X32"/>
  <c r="P32"/>
  <c r="V32"/>
  <c r="N32"/>
  <c r="Y39"/>
  <c r="K24" i="7" s="1"/>
  <c r="B33"/>
  <c r="Q39" i="5"/>
  <c r="U26"/>
  <c r="M26"/>
  <c r="T26"/>
  <c r="L26"/>
  <c r="T34"/>
  <c r="L34"/>
  <c r="X34"/>
  <c r="P34"/>
  <c r="V38"/>
  <c r="N38"/>
  <c r="X38"/>
  <c r="P38"/>
  <c r="Q27"/>
  <c r="Y27"/>
  <c r="K20" i="7" s="1"/>
  <c r="B28"/>
  <c r="O27" i="5"/>
  <c r="W27"/>
  <c r="M27"/>
  <c r="U27"/>
  <c r="T36"/>
  <c r="L36"/>
  <c r="U36"/>
  <c r="M36"/>
  <c r="X52"/>
  <c r="P52"/>
  <c r="V52"/>
  <c r="N52"/>
  <c r="X41"/>
  <c r="P41"/>
  <c r="V41"/>
  <c r="N41"/>
  <c r="X59"/>
  <c r="P59"/>
  <c r="V59"/>
  <c r="N59"/>
  <c r="T44"/>
  <c r="L44"/>
  <c r="U44"/>
  <c r="M44"/>
  <c r="Y46"/>
  <c r="K5" i="7" s="1"/>
  <c r="B12"/>
  <c r="Q46" i="5"/>
  <c r="W46"/>
  <c r="O46"/>
  <c r="Y55"/>
  <c r="K11" i="7" s="1"/>
  <c r="B23"/>
  <c r="Q55" i="5"/>
  <c r="W55"/>
  <c r="O55"/>
  <c r="F6"/>
  <c r="O6"/>
  <c r="H6"/>
  <c r="Q6"/>
  <c r="H2"/>
  <c r="Q2"/>
  <c r="C2"/>
  <c r="H9"/>
  <c r="Q9"/>
  <c r="F9"/>
  <c r="O9"/>
  <c r="H15"/>
  <c r="Q15"/>
  <c r="F15"/>
  <c r="O15"/>
  <c r="D3"/>
  <c r="M3"/>
  <c r="C3"/>
  <c r="L3"/>
  <c r="G8"/>
  <c r="P8"/>
  <c r="E8"/>
  <c r="N8"/>
  <c r="G11"/>
  <c r="P11"/>
  <c r="E11"/>
  <c r="N11"/>
  <c r="C6"/>
  <c r="L6"/>
  <c r="D6"/>
  <c r="M6"/>
  <c r="F2"/>
  <c r="O2"/>
  <c r="D2"/>
  <c r="M2"/>
  <c r="C9"/>
  <c r="L9"/>
  <c r="D9"/>
  <c r="M9"/>
  <c r="C15"/>
  <c r="L15"/>
  <c r="D15"/>
  <c r="M15"/>
  <c r="G3"/>
  <c r="P3"/>
  <c r="E3"/>
  <c r="N3"/>
  <c r="H8"/>
  <c r="Q8"/>
  <c r="F8"/>
  <c r="O8"/>
  <c r="H11"/>
  <c r="Q11"/>
  <c r="F11"/>
  <c r="O11"/>
  <c r="G6"/>
  <c r="P6"/>
  <c r="E6"/>
  <c r="N6"/>
  <c r="G2"/>
  <c r="P2"/>
  <c r="E2"/>
  <c r="N2"/>
  <c r="E9"/>
  <c r="N9"/>
  <c r="G9"/>
  <c r="P9"/>
  <c r="E15"/>
  <c r="N15"/>
  <c r="G15"/>
  <c r="P15"/>
  <c r="H3"/>
  <c r="Q3"/>
  <c r="F3"/>
  <c r="O3"/>
  <c r="D8"/>
  <c r="M8"/>
  <c r="C8"/>
  <c r="L8"/>
  <c r="D11"/>
  <c r="M11"/>
  <c r="C11"/>
  <c r="L11"/>
  <c r="E13"/>
  <c r="N13"/>
  <c r="G13"/>
  <c r="P13"/>
  <c r="H13"/>
  <c r="Q13"/>
  <c r="F13"/>
  <c r="O13"/>
  <c r="C13"/>
  <c r="L13"/>
  <c r="D13"/>
  <c r="M13"/>
  <c r="D7"/>
  <c r="M7"/>
  <c r="C7"/>
  <c r="L7"/>
  <c r="F10"/>
  <c r="O10"/>
  <c r="D10"/>
  <c r="M10"/>
  <c r="C17"/>
  <c r="L17"/>
  <c r="G17"/>
  <c r="P17"/>
  <c r="E17"/>
  <c r="N17"/>
  <c r="H4"/>
  <c r="Q4"/>
  <c r="F4"/>
  <c r="O4"/>
  <c r="H12"/>
  <c r="Q12"/>
  <c r="F12"/>
  <c r="O12"/>
  <c r="D12"/>
  <c r="M12"/>
  <c r="C16"/>
  <c r="L16"/>
  <c r="D16"/>
  <c r="M16"/>
  <c r="E5"/>
  <c r="N5"/>
  <c r="H14"/>
  <c r="Q14"/>
  <c r="F14"/>
  <c r="O14"/>
  <c r="G7"/>
  <c r="P7"/>
  <c r="E7"/>
  <c r="N7"/>
  <c r="C10"/>
  <c r="L10"/>
  <c r="G10"/>
  <c r="P10"/>
  <c r="E10"/>
  <c r="N10"/>
  <c r="H17"/>
  <c r="Q17"/>
  <c r="D4"/>
  <c r="M4"/>
  <c r="C4"/>
  <c r="L4"/>
  <c r="C12"/>
  <c r="L12"/>
  <c r="G12"/>
  <c r="P12"/>
  <c r="E16"/>
  <c r="N16"/>
  <c r="G16"/>
  <c r="P16"/>
  <c r="H5"/>
  <c r="Q5"/>
  <c r="F5"/>
  <c r="O5"/>
  <c r="D5"/>
  <c r="M5"/>
  <c r="C14"/>
  <c r="L14"/>
  <c r="D14"/>
  <c r="M14"/>
  <c r="H7"/>
  <c r="Q7"/>
  <c r="F7"/>
  <c r="O7"/>
  <c r="H10"/>
  <c r="Q10"/>
  <c r="F17"/>
  <c r="O17"/>
  <c r="D17"/>
  <c r="M17"/>
  <c r="G4"/>
  <c r="P4"/>
  <c r="E4"/>
  <c r="N4"/>
  <c r="E12"/>
  <c r="N12"/>
  <c r="H16"/>
  <c r="Q16"/>
  <c r="F16"/>
  <c r="O16"/>
  <c r="C5"/>
  <c r="L5"/>
  <c r="G5"/>
  <c r="P5"/>
  <c r="E14"/>
  <c r="N14"/>
  <c r="G14"/>
  <c r="P14"/>
  <c r="Y12" i="7" l="1"/>
  <c r="E2"/>
  <c r="E6"/>
  <c r="Y26"/>
  <c r="E32"/>
  <c r="Y30"/>
  <c r="E12"/>
  <c r="Y15"/>
  <c r="E16"/>
  <c r="Y10"/>
  <c r="E33"/>
  <c r="Y19"/>
  <c r="E5"/>
  <c r="Y3"/>
  <c r="E28"/>
  <c r="E3"/>
  <c r="Y7"/>
  <c r="E7"/>
  <c r="Y35"/>
  <c r="E26"/>
  <c r="Y27"/>
  <c r="E19"/>
  <c r="Y34"/>
  <c r="E4"/>
  <c r="Y22"/>
  <c r="E24"/>
  <c r="Y21"/>
  <c r="E30"/>
  <c r="Y32"/>
  <c r="E14"/>
  <c r="Y16"/>
  <c r="E29"/>
  <c r="Y28"/>
  <c r="E20"/>
  <c r="Y24"/>
  <c r="E37"/>
  <c r="Y36"/>
  <c r="E23"/>
  <c r="Y31"/>
  <c r="E27"/>
  <c r="Y37"/>
  <c r="V24"/>
  <c r="E18"/>
  <c r="Y33"/>
  <c r="E15"/>
  <c r="Y9"/>
  <c r="E36"/>
  <c r="Y14"/>
  <c r="E34"/>
  <c r="Y23"/>
  <c r="E10"/>
  <c r="Y4"/>
  <c r="E35"/>
  <c r="Y18"/>
  <c r="T24" i="5"/>
  <c r="L24"/>
  <c r="Y25" i="7" s="1"/>
</calcChain>
</file>

<file path=xl/sharedStrings.xml><?xml version="1.0" encoding="utf-8"?>
<sst xmlns="http://schemas.openxmlformats.org/spreadsheetml/2006/main" count="131" uniqueCount="125">
  <si>
    <t>Name</t>
  </si>
  <si>
    <t>Str/level</t>
  </si>
  <si>
    <t>Strength</t>
  </si>
  <si>
    <t>Agility</t>
  </si>
  <si>
    <t>Agi/level</t>
  </si>
  <si>
    <t>Int</t>
  </si>
  <si>
    <t>Int/level</t>
  </si>
  <si>
    <t>Arcane Archer</t>
  </si>
  <si>
    <t>Blazing Priest</t>
  </si>
  <si>
    <t>Time Cleric</t>
  </si>
  <si>
    <t>Arboreal Crusader</t>
  </si>
  <si>
    <t>Dread Shaman</t>
  </si>
  <si>
    <t>Scarab</t>
  </si>
  <si>
    <t>Soul Binder</t>
  </si>
  <si>
    <t>Level</t>
  </si>
  <si>
    <t>Heal</t>
  </si>
  <si>
    <t>Base</t>
  </si>
  <si>
    <t>Mod</t>
  </si>
  <si>
    <t>Base+</t>
  </si>
  <si>
    <t>Mod+</t>
  </si>
  <si>
    <t>Mod2</t>
  </si>
  <si>
    <t>Mod2 +</t>
  </si>
  <si>
    <t>Mana</t>
  </si>
  <si>
    <t>Cooldown</t>
  </si>
  <si>
    <t>Flame of the Devout</t>
  </si>
  <si>
    <t>Ethereal Healing</t>
  </si>
  <si>
    <t>Mend</t>
  </si>
  <si>
    <t>Rapid Healing</t>
  </si>
  <si>
    <t>Mass Regen</t>
  </si>
  <si>
    <t>Cure Wounds</t>
  </si>
  <si>
    <t>Life Wave</t>
  </si>
  <si>
    <t>Mana+</t>
  </si>
  <si>
    <t>Cd+</t>
  </si>
  <si>
    <t>Bonus Str</t>
  </si>
  <si>
    <t>Bonus Agi</t>
  </si>
  <si>
    <t>Bonus Int</t>
  </si>
  <si>
    <t>(Heroes)</t>
  </si>
  <si>
    <t>Health</t>
  </si>
  <si>
    <t>AoE Damage</t>
  </si>
  <si>
    <t>Gale</t>
  </si>
  <si>
    <t>Incinerate</t>
  </si>
  <si>
    <t>Glacial Tyrant</t>
  </si>
  <si>
    <t>Arctic Cataclysm</t>
  </si>
  <si>
    <t>Acid Reaver</t>
  </si>
  <si>
    <t>Caustic Breath</t>
  </si>
  <si>
    <t>Divine Wizard</t>
  </si>
  <si>
    <t>Holy Strike</t>
  </si>
  <si>
    <t>Colossus</t>
  </si>
  <si>
    <t>Rockslide</t>
  </si>
  <si>
    <t>Crest Witch</t>
  </si>
  <si>
    <t>Rogue Wave</t>
  </si>
  <si>
    <t>Icespinner</t>
  </si>
  <si>
    <t>Frost Spire</t>
  </si>
  <si>
    <t>Ascendant</t>
  </si>
  <si>
    <t>Terra Smash</t>
  </si>
  <si>
    <t>Defiler</t>
  </si>
  <si>
    <t>Pestilence</t>
  </si>
  <si>
    <t>Emberwraith</t>
  </si>
  <si>
    <t>Pyroclasm</t>
  </si>
  <si>
    <t>Forlorn Martyr</t>
  </si>
  <si>
    <t>Whirl</t>
  </si>
  <si>
    <t>Blackguard</t>
  </si>
  <si>
    <t>Shadowclap</t>
  </si>
  <si>
    <t>Fire Knight</t>
  </si>
  <si>
    <t>Inferno</t>
  </si>
  <si>
    <t>Pheonix Strike</t>
  </si>
  <si>
    <t>Wretched Chef</t>
  </si>
  <si>
    <t>Slice</t>
  </si>
  <si>
    <t>DPS</t>
  </si>
  <si>
    <t>DPM</t>
  </si>
  <si>
    <t>Aeromancess</t>
  </si>
  <si>
    <t>Single Target</t>
  </si>
  <si>
    <t>Hold Person</t>
  </si>
  <si>
    <t>Chasten</t>
  </si>
  <si>
    <t>Mystic Swashbuckler</t>
  </si>
  <si>
    <t>Demoralizing Blow</t>
  </si>
  <si>
    <t>Soulstrike</t>
  </si>
  <si>
    <t>Echoing Strike</t>
  </si>
  <si>
    <t>Degeneration</t>
  </si>
  <si>
    <t>Smash</t>
  </si>
  <si>
    <t>Elder Treant</t>
  </si>
  <si>
    <t>Grasping Tree</t>
  </si>
  <si>
    <t>Ice Lance</t>
  </si>
  <si>
    <t>Master of the Hunt</t>
  </si>
  <si>
    <t>Lunge</t>
  </si>
  <si>
    <t>Smite</t>
  </si>
  <si>
    <t>Behemoth</t>
  </si>
  <si>
    <t>Maw of Death</t>
  </si>
  <si>
    <t>Cinderfury</t>
  </si>
  <si>
    <t>Incarnation</t>
  </si>
  <si>
    <t>Rend Soul</t>
  </si>
  <si>
    <t>Sorrow Liege</t>
  </si>
  <si>
    <t>Mortal Strike</t>
  </si>
  <si>
    <t>Shatter</t>
  </si>
  <si>
    <t>Crimson Squall</t>
  </si>
  <si>
    <t>Dominant Blow (Str)</t>
  </si>
  <si>
    <t>Dominant Blow (Agi)</t>
  </si>
  <si>
    <t>Dominant Blow (Int)</t>
  </si>
  <si>
    <t>Doom Hammer</t>
  </si>
  <si>
    <t>Single Target Damage</t>
  </si>
  <si>
    <t>Maximum Damage per second</t>
  </si>
  <si>
    <t>Damage per mana</t>
  </si>
  <si>
    <t>Mana Regen</t>
  </si>
  <si>
    <t>Hero</t>
  </si>
  <si>
    <t>Recovery</t>
  </si>
  <si>
    <t>Time to regenerate mana</t>
  </si>
  <si>
    <t>Scaling (per cast)</t>
  </si>
  <si>
    <t>Scaling (DPS)</t>
  </si>
  <si>
    <t>Glass Cannon</t>
  </si>
  <si>
    <t>Glass Cannon (single spell)</t>
  </si>
  <si>
    <t>Heroes</t>
  </si>
  <si>
    <t>Starting Stat Total</t>
  </si>
  <si>
    <t>Growth Total</t>
  </si>
  <si>
    <t>Average</t>
  </si>
  <si>
    <t>Starting Stats</t>
  </si>
  <si>
    <t>Growth</t>
  </si>
  <si>
    <t>Burst Potential</t>
  </si>
  <si>
    <t>of Average Health</t>
  </si>
  <si>
    <t>of Self Health</t>
  </si>
  <si>
    <t>Balance Factor</t>
  </si>
  <si>
    <t>Factored Cast</t>
  </si>
  <si>
    <t>Factored DPS</t>
  </si>
  <si>
    <t>Factored Burst</t>
  </si>
  <si>
    <t>DPS Potential</t>
  </si>
  <si>
    <t>Factored DPS Potential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</si>
</sst>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1" fontId="0" fillId="0" borderId="0" xfId="0" applyNumberFormat="1"/>
    <xf numFmtId="9" fontId="0" fillId="0" borderId="0" xfId="1" applyFont="1"/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2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Damage per second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Sheet5!$A$2</c:f>
              <c:strCache>
                <c:ptCount val="1"/>
                <c:pt idx="0">
                  <c:v>Gale</c:v>
                </c:pt>
              </c:strCache>
            </c:strRef>
          </c:tx>
          <c:val>
            <c:numRef>
              <c:f>Sheet5!$C$2:$H$2</c:f>
              <c:numCache>
                <c:formatCode>General</c:formatCode>
                <c:ptCount val="6"/>
                <c:pt idx="0">
                  <c:v>12.725454545454546</c:v>
                </c:pt>
                <c:pt idx="1">
                  <c:v>16.320000000000004</c:v>
                </c:pt>
                <c:pt idx="2">
                  <c:v>19.914545454545458</c:v>
                </c:pt>
                <c:pt idx="3">
                  <c:v>23.509090909090911</c:v>
                </c:pt>
                <c:pt idx="4">
                  <c:v>27.103636363636362</c:v>
                </c:pt>
                <c:pt idx="5">
                  <c:v>30.698181818181823</c:v>
                </c:pt>
              </c:numCache>
            </c:numRef>
          </c:val>
        </c:ser>
        <c:ser>
          <c:idx val="1"/>
          <c:order val="1"/>
          <c:tx>
            <c:strRef>
              <c:f>Sheet5!$A$3</c:f>
              <c:strCache>
                <c:ptCount val="1"/>
                <c:pt idx="0">
                  <c:v>Incinerate</c:v>
                </c:pt>
              </c:strCache>
            </c:strRef>
          </c:tx>
          <c:val>
            <c:numRef>
              <c:f>Sheet5!$C$3:$H$3</c:f>
              <c:numCache>
                <c:formatCode>General</c:formatCode>
                <c:ptCount val="6"/>
                <c:pt idx="0">
                  <c:v>19.566666666666666</c:v>
                </c:pt>
                <c:pt idx="1">
                  <c:v>26.364000000000001</c:v>
                </c:pt>
                <c:pt idx="2">
                  <c:v>33.161333333333339</c:v>
                </c:pt>
                <c:pt idx="3">
                  <c:v>39.958666666666666</c:v>
                </c:pt>
                <c:pt idx="4">
                  <c:v>46.756</c:v>
                </c:pt>
                <c:pt idx="5">
                  <c:v>53.553333333333335</c:v>
                </c:pt>
              </c:numCache>
            </c:numRef>
          </c:val>
        </c:ser>
        <c:ser>
          <c:idx val="2"/>
          <c:order val="2"/>
          <c:tx>
            <c:strRef>
              <c:f>Sheet5!$A$4</c:f>
              <c:strCache>
                <c:ptCount val="1"/>
                <c:pt idx="0">
                  <c:v>Arctic Cataclysm</c:v>
                </c:pt>
              </c:strCache>
            </c:strRef>
          </c:tx>
          <c:val>
            <c:numRef>
              <c:f>Sheet5!$C$4:$H$4</c:f>
              <c:numCache>
                <c:formatCode>General</c:formatCode>
                <c:ptCount val="6"/>
                <c:pt idx="0">
                  <c:v>10.81625</c:v>
                </c:pt>
                <c:pt idx="1">
                  <c:v>13.374374999999999</c:v>
                </c:pt>
                <c:pt idx="2">
                  <c:v>15.932499999999999</c:v>
                </c:pt>
                <c:pt idx="3">
                  <c:v>18.490624999999998</c:v>
                </c:pt>
                <c:pt idx="4">
                  <c:v>21.048749999999998</c:v>
                </c:pt>
                <c:pt idx="5">
                  <c:v>23.606874999999995</c:v>
                </c:pt>
              </c:numCache>
            </c:numRef>
          </c:val>
        </c:ser>
        <c:ser>
          <c:idx val="3"/>
          <c:order val="3"/>
          <c:tx>
            <c:strRef>
              <c:f>Sheet5!$A$5</c:f>
              <c:strCache>
                <c:ptCount val="1"/>
                <c:pt idx="0">
                  <c:v>Caustic Breath</c:v>
                </c:pt>
              </c:strCache>
            </c:strRef>
          </c:tx>
          <c:val>
            <c:numRef>
              <c:f>Sheet5!$C$5:$H$5</c:f>
              <c:numCache>
                <c:formatCode>General</c:formatCode>
                <c:ptCount val="6"/>
                <c:pt idx="0">
                  <c:v>22.142500000000002</c:v>
                </c:pt>
                <c:pt idx="1">
                  <c:v>26.827500000000001</c:v>
                </c:pt>
                <c:pt idx="2">
                  <c:v>31.512500000000003</c:v>
                </c:pt>
                <c:pt idx="3">
                  <c:v>36.197500000000005</c:v>
                </c:pt>
                <c:pt idx="4">
                  <c:v>40.882500000000007</c:v>
                </c:pt>
                <c:pt idx="5">
                  <c:v>45.567500000000003</c:v>
                </c:pt>
              </c:numCache>
            </c:numRef>
          </c:val>
        </c:ser>
        <c:ser>
          <c:idx val="4"/>
          <c:order val="4"/>
          <c:tx>
            <c:strRef>
              <c:f>Sheet5!$A$6</c:f>
              <c:strCache>
                <c:ptCount val="1"/>
                <c:pt idx="0">
                  <c:v>Holy Strike</c:v>
                </c:pt>
              </c:strCache>
            </c:strRef>
          </c:tx>
          <c:val>
            <c:numRef>
              <c:f>Sheet5!$C$6:$H$6</c:f>
              <c:numCache>
                <c:formatCode>General</c:formatCode>
                <c:ptCount val="6"/>
                <c:pt idx="0">
                  <c:v>22.352</c:v>
                </c:pt>
                <c:pt idx="1">
                  <c:v>25.253333333333337</c:v>
                </c:pt>
                <c:pt idx="2">
                  <c:v>27.671111111111113</c:v>
                </c:pt>
                <c:pt idx="3">
                  <c:v>29.716923076923077</c:v>
                </c:pt>
                <c:pt idx="4">
                  <c:v>31.470476190476191</c:v>
                </c:pt>
                <c:pt idx="5">
                  <c:v>32.990222222222222</c:v>
                </c:pt>
              </c:numCache>
            </c:numRef>
          </c:val>
        </c:ser>
        <c:ser>
          <c:idx val="5"/>
          <c:order val="5"/>
          <c:tx>
            <c:strRef>
              <c:f>Sheet5!$A$7</c:f>
              <c:strCache>
                <c:ptCount val="1"/>
                <c:pt idx="0">
                  <c:v>Rockslide</c:v>
                </c:pt>
              </c:strCache>
            </c:strRef>
          </c:tx>
          <c:val>
            <c:numRef>
              <c:f>Sheet5!$C$7:$H$7</c:f>
              <c:numCache>
                <c:formatCode>General</c:formatCode>
                <c:ptCount val="6"/>
                <c:pt idx="0">
                  <c:v>8.8036111111111133</c:v>
                </c:pt>
                <c:pt idx="1">
                  <c:v>11.618055555555555</c:v>
                </c:pt>
                <c:pt idx="2">
                  <c:v>14.432500000000001</c:v>
                </c:pt>
                <c:pt idx="3">
                  <c:v>17.246944444444448</c:v>
                </c:pt>
                <c:pt idx="4">
                  <c:v>20.061388888888889</c:v>
                </c:pt>
                <c:pt idx="5">
                  <c:v>22.875833333333333</c:v>
                </c:pt>
              </c:numCache>
            </c:numRef>
          </c:val>
        </c:ser>
        <c:ser>
          <c:idx val="6"/>
          <c:order val="6"/>
          <c:tx>
            <c:strRef>
              <c:f>Sheet5!$A$8</c:f>
              <c:strCache>
                <c:ptCount val="1"/>
                <c:pt idx="0">
                  <c:v>Rogue Wave</c:v>
                </c:pt>
              </c:strCache>
            </c:strRef>
          </c:tx>
          <c:val>
            <c:numRef>
              <c:f>Sheet5!$C$8:$H$8</c:f>
              <c:numCache>
                <c:formatCode>General</c:formatCode>
                <c:ptCount val="6"/>
                <c:pt idx="0">
                  <c:v>9.6125000000000007</c:v>
                </c:pt>
                <c:pt idx="1">
                  <c:v>10.912666666666667</c:v>
                </c:pt>
                <c:pt idx="2">
                  <c:v>12.212833333333332</c:v>
                </c:pt>
                <c:pt idx="3">
                  <c:v>13.513</c:v>
                </c:pt>
                <c:pt idx="4">
                  <c:v>14.813166666666666</c:v>
                </c:pt>
                <c:pt idx="5">
                  <c:v>16.113333333333333</c:v>
                </c:pt>
              </c:numCache>
            </c:numRef>
          </c:val>
        </c:ser>
        <c:ser>
          <c:idx val="7"/>
          <c:order val="7"/>
          <c:tx>
            <c:strRef>
              <c:f>Sheet5!$A$9</c:f>
              <c:strCache>
                <c:ptCount val="1"/>
                <c:pt idx="0">
                  <c:v>Frost Spire</c:v>
                </c:pt>
              </c:strCache>
            </c:strRef>
          </c:tx>
          <c:val>
            <c:numRef>
              <c:f>Sheet5!$C$9:$H$9</c:f>
              <c:numCache>
                <c:formatCode>General</c:formatCode>
                <c:ptCount val="6"/>
                <c:pt idx="0">
                  <c:v>12.26933333333333</c:v>
                </c:pt>
                <c:pt idx="1">
                  <c:v>15.425333333333331</c:v>
                </c:pt>
                <c:pt idx="2">
                  <c:v>18.581333333333333</c:v>
                </c:pt>
                <c:pt idx="3">
                  <c:v>21.737333333333329</c:v>
                </c:pt>
                <c:pt idx="4">
                  <c:v>24.893333333333334</c:v>
                </c:pt>
                <c:pt idx="5">
                  <c:v>28.04933333333333</c:v>
                </c:pt>
              </c:numCache>
            </c:numRef>
          </c:val>
        </c:ser>
        <c:ser>
          <c:idx val="8"/>
          <c:order val="8"/>
          <c:tx>
            <c:strRef>
              <c:f>Sheet5!$A$10</c:f>
              <c:strCache>
                <c:ptCount val="1"/>
                <c:pt idx="0">
                  <c:v>Terra Smash</c:v>
                </c:pt>
              </c:strCache>
            </c:strRef>
          </c:tx>
          <c:val>
            <c:numRef>
              <c:f>Sheet5!$C$10:$H$10</c:f>
              <c:numCache>
                <c:formatCode>General</c:formatCode>
                <c:ptCount val="6"/>
                <c:pt idx="0">
                  <c:v>16.549999999999997</c:v>
                </c:pt>
                <c:pt idx="1">
                  <c:v>23.4375</c:v>
                </c:pt>
                <c:pt idx="2">
                  <c:v>30.324999999999999</c:v>
                </c:pt>
                <c:pt idx="3">
                  <c:v>37.212499999999991</c:v>
                </c:pt>
                <c:pt idx="4">
                  <c:v>44.099999999999994</c:v>
                </c:pt>
                <c:pt idx="5">
                  <c:v>50.987499999999997</c:v>
                </c:pt>
              </c:numCache>
            </c:numRef>
          </c:val>
        </c:ser>
        <c:ser>
          <c:idx val="9"/>
          <c:order val="9"/>
          <c:tx>
            <c:strRef>
              <c:f>Sheet5!$A$11</c:f>
              <c:strCache>
                <c:ptCount val="1"/>
                <c:pt idx="0">
                  <c:v>Pestilence</c:v>
                </c:pt>
              </c:strCache>
            </c:strRef>
          </c:tx>
          <c:val>
            <c:numRef>
              <c:f>Sheet5!$C$11:$H$11</c:f>
              <c:numCache>
                <c:formatCode>General</c:formatCode>
                <c:ptCount val="6"/>
                <c:pt idx="0">
                  <c:v>17.188888888888886</c:v>
                </c:pt>
                <c:pt idx="1">
                  <c:v>22.105555555555554</c:v>
                </c:pt>
                <c:pt idx="2">
                  <c:v>27.022222222222222</c:v>
                </c:pt>
                <c:pt idx="3">
                  <c:v>31.938888888888894</c:v>
                </c:pt>
                <c:pt idx="4">
                  <c:v>36.855555555555561</c:v>
                </c:pt>
                <c:pt idx="5">
                  <c:v>41.772222222222226</c:v>
                </c:pt>
              </c:numCache>
            </c:numRef>
          </c:val>
        </c:ser>
        <c:ser>
          <c:idx val="10"/>
          <c:order val="10"/>
          <c:tx>
            <c:strRef>
              <c:f>Sheet5!$A$12</c:f>
              <c:strCache>
                <c:ptCount val="1"/>
                <c:pt idx="0">
                  <c:v>Pyroclasm</c:v>
                </c:pt>
              </c:strCache>
            </c:strRef>
          </c:tx>
          <c:val>
            <c:numRef>
              <c:f>Sheet5!$C$12:$H$12</c:f>
              <c:numCache>
                <c:formatCode>General</c:formatCode>
                <c:ptCount val="6"/>
                <c:pt idx="0">
                  <c:v>5.7905769230769231</c:v>
                </c:pt>
                <c:pt idx="1">
                  <c:v>7.8885769230769238</c:v>
                </c:pt>
                <c:pt idx="2">
                  <c:v>9.986576923076921</c:v>
                </c:pt>
                <c:pt idx="3">
                  <c:v>12.084576923076922</c:v>
                </c:pt>
                <c:pt idx="4">
                  <c:v>14.182576923076921</c:v>
                </c:pt>
                <c:pt idx="5">
                  <c:v>16.280576923076922</c:v>
                </c:pt>
              </c:numCache>
            </c:numRef>
          </c:val>
        </c:ser>
        <c:ser>
          <c:idx val="11"/>
          <c:order val="11"/>
          <c:tx>
            <c:strRef>
              <c:f>Sheet5!$A$13</c:f>
              <c:strCache>
                <c:ptCount val="1"/>
                <c:pt idx="0">
                  <c:v>Whirl</c:v>
                </c:pt>
              </c:strCache>
            </c:strRef>
          </c:tx>
          <c:val>
            <c:numRef>
              <c:f>Sheet5!$C$13:$H$13</c:f>
              <c:numCache>
                <c:formatCode>General</c:formatCode>
                <c:ptCount val="6"/>
                <c:pt idx="0">
                  <c:v>13.184374999999999</c:v>
                </c:pt>
                <c:pt idx="1">
                  <c:v>15.98475</c:v>
                </c:pt>
                <c:pt idx="2">
                  <c:v>18.785125000000001</c:v>
                </c:pt>
                <c:pt idx="3">
                  <c:v>21.5855</c:v>
                </c:pt>
                <c:pt idx="4">
                  <c:v>24.385874999999999</c:v>
                </c:pt>
                <c:pt idx="5">
                  <c:v>27.186250000000001</c:v>
                </c:pt>
              </c:numCache>
            </c:numRef>
          </c:val>
        </c:ser>
        <c:ser>
          <c:idx val="12"/>
          <c:order val="12"/>
          <c:tx>
            <c:strRef>
              <c:f>Sheet5!$A$14</c:f>
              <c:strCache>
                <c:ptCount val="1"/>
                <c:pt idx="0">
                  <c:v>Shadowclap</c:v>
                </c:pt>
              </c:strCache>
            </c:strRef>
          </c:tx>
          <c:val>
            <c:numRef>
              <c:f>Sheet5!$C$14:$H$14</c:f>
              <c:numCache>
                <c:formatCode>General</c:formatCode>
                <c:ptCount val="6"/>
                <c:pt idx="0">
                  <c:v>13.244999999999999</c:v>
                </c:pt>
                <c:pt idx="1">
                  <c:v>17.408124999999998</c:v>
                </c:pt>
                <c:pt idx="2">
                  <c:v>21.571249999999999</c:v>
                </c:pt>
                <c:pt idx="3">
                  <c:v>25.734375</c:v>
                </c:pt>
                <c:pt idx="4">
                  <c:v>29.897499999999997</c:v>
                </c:pt>
                <c:pt idx="5">
                  <c:v>34.060625000000002</c:v>
                </c:pt>
              </c:numCache>
            </c:numRef>
          </c:val>
        </c:ser>
        <c:ser>
          <c:idx val="13"/>
          <c:order val="13"/>
          <c:tx>
            <c:strRef>
              <c:f>Sheet5!$A$15</c:f>
              <c:strCache>
                <c:ptCount val="1"/>
                <c:pt idx="0">
                  <c:v>Inferno</c:v>
                </c:pt>
              </c:strCache>
            </c:strRef>
          </c:tx>
          <c:val>
            <c:numRef>
              <c:f>Sheet5!$C$15:$H$15</c:f>
              <c:numCache>
                <c:formatCode>General</c:formatCode>
                <c:ptCount val="6"/>
                <c:pt idx="0">
                  <c:v>6.9133333333333331</c:v>
                </c:pt>
                <c:pt idx="1">
                  <c:v>9.1416666666666675</c:v>
                </c:pt>
                <c:pt idx="2">
                  <c:v>11.370000000000001</c:v>
                </c:pt>
                <c:pt idx="3">
                  <c:v>13.598333333333334</c:v>
                </c:pt>
                <c:pt idx="4">
                  <c:v>15.826666666666666</c:v>
                </c:pt>
                <c:pt idx="5">
                  <c:v>18.055</c:v>
                </c:pt>
              </c:numCache>
            </c:numRef>
          </c:val>
        </c:ser>
        <c:ser>
          <c:idx val="14"/>
          <c:order val="14"/>
          <c:tx>
            <c:strRef>
              <c:f>Sheet5!$A$16</c:f>
              <c:strCache>
                <c:ptCount val="1"/>
                <c:pt idx="0">
                  <c:v>Pheonix Strike</c:v>
                </c:pt>
              </c:strCache>
            </c:strRef>
          </c:tx>
          <c:val>
            <c:numRef>
              <c:f>Sheet5!$C$16:$H$16</c:f>
              <c:numCache>
                <c:formatCode>General</c:formatCode>
                <c:ptCount val="6"/>
                <c:pt idx="0">
                  <c:v>19.518750000000001</c:v>
                </c:pt>
                <c:pt idx="1">
                  <c:v>26.499375000000001</c:v>
                </c:pt>
                <c:pt idx="2">
                  <c:v>33.480000000000004</c:v>
                </c:pt>
                <c:pt idx="3">
                  <c:v>40.460625</c:v>
                </c:pt>
                <c:pt idx="4">
                  <c:v>47.441250000000004</c:v>
                </c:pt>
                <c:pt idx="5">
                  <c:v>54.421875</c:v>
                </c:pt>
              </c:numCache>
            </c:numRef>
          </c:val>
        </c:ser>
        <c:ser>
          <c:idx val="15"/>
          <c:order val="15"/>
          <c:tx>
            <c:strRef>
              <c:f>Sheet5!$A$17</c:f>
              <c:strCache>
                <c:ptCount val="1"/>
                <c:pt idx="0">
                  <c:v>Slice</c:v>
                </c:pt>
              </c:strCache>
            </c:strRef>
          </c:tx>
          <c:val>
            <c:numRef>
              <c:f>Sheet5!$C$17:$H$17</c:f>
              <c:numCache>
                <c:formatCode>General</c:formatCode>
                <c:ptCount val="6"/>
                <c:pt idx="0">
                  <c:v>14.695</c:v>
                </c:pt>
                <c:pt idx="1">
                  <c:v>18.493749999999999</c:v>
                </c:pt>
                <c:pt idx="2">
                  <c:v>22.2925</c:v>
                </c:pt>
                <c:pt idx="3">
                  <c:v>26.091249999999999</c:v>
                </c:pt>
                <c:pt idx="4">
                  <c:v>29.89</c:v>
                </c:pt>
                <c:pt idx="5">
                  <c:v>33.688749999999999</c:v>
                </c:pt>
              </c:numCache>
            </c:numRef>
          </c:val>
        </c:ser>
        <c:marker val="1"/>
        <c:axId val="85282176"/>
        <c:axId val="85304448"/>
      </c:lineChart>
      <c:catAx>
        <c:axId val="85282176"/>
        <c:scaling>
          <c:orientation val="minMax"/>
        </c:scaling>
        <c:axPos val="b"/>
        <c:tickLblPos val="nextTo"/>
        <c:crossAx val="85304448"/>
        <c:crosses val="autoZero"/>
        <c:auto val="1"/>
        <c:lblAlgn val="ctr"/>
        <c:lblOffset val="100"/>
      </c:catAx>
      <c:valAx>
        <c:axId val="85304448"/>
        <c:scaling>
          <c:orientation val="minMax"/>
        </c:scaling>
        <c:axPos val="l"/>
        <c:majorGridlines/>
        <c:numFmt formatCode="General" sourceLinked="1"/>
        <c:tickLblPos val="nextTo"/>
        <c:crossAx val="852821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Damage per cast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3.220208212228505E-2"/>
          <c:y val="9.3235182811450906E-2"/>
          <c:w val="0.70015630634030179"/>
          <c:h val="0.86531437058739757"/>
        </c:manualLayout>
      </c:layout>
      <c:lineChart>
        <c:grouping val="standard"/>
        <c:ser>
          <c:idx val="0"/>
          <c:order val="0"/>
          <c:tx>
            <c:strRef>
              <c:f>Sheet3!$A$16</c:f>
              <c:strCache>
                <c:ptCount val="1"/>
                <c:pt idx="0">
                  <c:v>Gale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Sheet3!$C$16:$H$16</c:f>
              <c:numCache>
                <c:formatCode>General</c:formatCode>
                <c:ptCount val="6"/>
                <c:pt idx="0">
                  <c:v>139.98000000000002</c:v>
                </c:pt>
                <c:pt idx="1">
                  <c:v>179.52000000000004</c:v>
                </c:pt>
                <c:pt idx="2">
                  <c:v>219.06000000000003</c:v>
                </c:pt>
                <c:pt idx="3">
                  <c:v>258.60000000000002</c:v>
                </c:pt>
                <c:pt idx="4">
                  <c:v>298.14</c:v>
                </c:pt>
                <c:pt idx="5">
                  <c:v>337.68000000000006</c:v>
                </c:pt>
              </c:numCache>
            </c:numRef>
          </c:val>
        </c:ser>
        <c:ser>
          <c:idx val="1"/>
          <c:order val="1"/>
          <c:tx>
            <c:strRef>
              <c:f>Sheet3!$A$17</c:f>
              <c:strCache>
                <c:ptCount val="1"/>
                <c:pt idx="0">
                  <c:v>Incinerate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Sheet3!$B$17:$H$17</c:f>
              <c:numCache>
                <c:formatCode>General</c:formatCode>
                <c:ptCount val="6"/>
                <c:pt idx="0">
                  <c:v>58.7</c:v>
                </c:pt>
                <c:pt idx="1">
                  <c:v>79.091999999999999</c:v>
                </c:pt>
                <c:pt idx="2">
                  <c:v>99.484000000000009</c:v>
                </c:pt>
                <c:pt idx="3">
                  <c:v>119.876</c:v>
                </c:pt>
                <c:pt idx="4">
                  <c:v>140.268</c:v>
                </c:pt>
                <c:pt idx="5">
                  <c:v>160.66</c:v>
                </c:pt>
              </c:numCache>
            </c:numRef>
          </c:val>
        </c:ser>
        <c:ser>
          <c:idx val="2"/>
          <c:order val="2"/>
          <c:tx>
            <c:strRef>
              <c:f>Sheet3!$A$18</c:f>
              <c:strCache>
                <c:ptCount val="1"/>
                <c:pt idx="0">
                  <c:v>Arctic Cataclysm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Sheet3!$B$18:$H$18</c:f>
              <c:numCache>
                <c:formatCode>General</c:formatCode>
                <c:ptCount val="6"/>
                <c:pt idx="0">
                  <c:v>173.06</c:v>
                </c:pt>
                <c:pt idx="1">
                  <c:v>213.98999999999998</c:v>
                </c:pt>
                <c:pt idx="2">
                  <c:v>254.92</c:v>
                </c:pt>
                <c:pt idx="3">
                  <c:v>295.84999999999997</c:v>
                </c:pt>
                <c:pt idx="4">
                  <c:v>336.78</c:v>
                </c:pt>
                <c:pt idx="5">
                  <c:v>377.70999999999992</c:v>
                </c:pt>
              </c:numCache>
            </c:numRef>
          </c:val>
        </c:ser>
        <c:ser>
          <c:idx val="3"/>
          <c:order val="3"/>
          <c:tx>
            <c:strRef>
              <c:f>Sheet3!$A$19</c:f>
              <c:strCache>
                <c:ptCount val="1"/>
                <c:pt idx="0">
                  <c:v>Caustic Breath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Sheet3!$B$19:$H$19</c:f>
              <c:numCache>
                <c:formatCode>General</c:formatCode>
                <c:ptCount val="6"/>
                <c:pt idx="0">
                  <c:v>177.14000000000001</c:v>
                </c:pt>
                <c:pt idx="1">
                  <c:v>214.62</c:v>
                </c:pt>
                <c:pt idx="2">
                  <c:v>252.10000000000002</c:v>
                </c:pt>
                <c:pt idx="3">
                  <c:v>289.58000000000004</c:v>
                </c:pt>
                <c:pt idx="4">
                  <c:v>327.06000000000006</c:v>
                </c:pt>
                <c:pt idx="5">
                  <c:v>364.54</c:v>
                </c:pt>
              </c:numCache>
            </c:numRef>
          </c:val>
        </c:ser>
        <c:ser>
          <c:idx val="4"/>
          <c:order val="4"/>
          <c:tx>
            <c:strRef>
              <c:f>Sheet3!$A$20</c:f>
              <c:strCache>
                <c:ptCount val="1"/>
                <c:pt idx="0">
                  <c:v>Holy Strike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Sheet3!$B$20:$H$20</c:f>
              <c:numCache>
                <c:formatCode>General</c:formatCode>
                <c:ptCount val="6"/>
                <c:pt idx="0">
                  <c:v>167.64000000000001</c:v>
                </c:pt>
                <c:pt idx="1">
                  <c:v>208.34000000000003</c:v>
                </c:pt>
                <c:pt idx="2">
                  <c:v>249.04000000000002</c:v>
                </c:pt>
                <c:pt idx="3">
                  <c:v>289.74</c:v>
                </c:pt>
                <c:pt idx="4">
                  <c:v>330.44</c:v>
                </c:pt>
                <c:pt idx="5">
                  <c:v>371.14</c:v>
                </c:pt>
              </c:numCache>
            </c:numRef>
          </c:val>
        </c:ser>
        <c:ser>
          <c:idx val="5"/>
          <c:order val="5"/>
          <c:tx>
            <c:strRef>
              <c:f>Sheet3!$A$21</c:f>
              <c:strCache>
                <c:ptCount val="1"/>
                <c:pt idx="0">
                  <c:v>Rockslide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Sheet3!$B$21:$H$21</c:f>
              <c:numCache>
                <c:formatCode>General</c:formatCode>
                <c:ptCount val="6"/>
                <c:pt idx="0">
                  <c:v>158.46500000000003</c:v>
                </c:pt>
                <c:pt idx="1">
                  <c:v>209.125</c:v>
                </c:pt>
                <c:pt idx="2">
                  <c:v>259.78500000000003</c:v>
                </c:pt>
                <c:pt idx="3">
                  <c:v>310.44500000000005</c:v>
                </c:pt>
                <c:pt idx="4">
                  <c:v>361.10500000000002</c:v>
                </c:pt>
                <c:pt idx="5">
                  <c:v>411.76499999999999</c:v>
                </c:pt>
              </c:numCache>
            </c:numRef>
          </c:val>
        </c:ser>
        <c:ser>
          <c:idx val="6"/>
          <c:order val="6"/>
          <c:tx>
            <c:strRef>
              <c:f>Sheet3!$A$22</c:f>
              <c:strCache>
                <c:ptCount val="1"/>
                <c:pt idx="0">
                  <c:v>Rogue Wave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Sheet3!$B$22:$H$22</c:f>
              <c:numCache>
                <c:formatCode>General</c:formatCode>
                <c:ptCount val="6"/>
                <c:pt idx="0">
                  <c:v>144.1875</c:v>
                </c:pt>
                <c:pt idx="1">
                  <c:v>163.69</c:v>
                </c:pt>
                <c:pt idx="2">
                  <c:v>183.1925</c:v>
                </c:pt>
                <c:pt idx="3">
                  <c:v>202.69499999999999</c:v>
                </c:pt>
                <c:pt idx="4">
                  <c:v>222.19749999999999</c:v>
                </c:pt>
                <c:pt idx="5">
                  <c:v>241.7</c:v>
                </c:pt>
              </c:numCache>
            </c:numRef>
          </c:val>
        </c:ser>
        <c:ser>
          <c:idx val="7"/>
          <c:order val="7"/>
          <c:tx>
            <c:strRef>
              <c:f>Sheet3!$A$23</c:f>
              <c:strCache>
                <c:ptCount val="1"/>
                <c:pt idx="0">
                  <c:v>Frost Spire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Sheet3!$B$23:$H$23</c:f>
              <c:numCache>
                <c:formatCode>General</c:formatCode>
                <c:ptCount val="6"/>
                <c:pt idx="0">
                  <c:v>257.65599999999995</c:v>
                </c:pt>
                <c:pt idx="1">
                  <c:v>323.93199999999996</c:v>
                </c:pt>
                <c:pt idx="2">
                  <c:v>390.20799999999997</c:v>
                </c:pt>
                <c:pt idx="3">
                  <c:v>456.48399999999992</c:v>
                </c:pt>
                <c:pt idx="4">
                  <c:v>522.76</c:v>
                </c:pt>
                <c:pt idx="5">
                  <c:v>589.03599999999994</c:v>
                </c:pt>
              </c:numCache>
            </c:numRef>
          </c:val>
        </c:ser>
        <c:ser>
          <c:idx val="8"/>
          <c:order val="8"/>
          <c:tx>
            <c:strRef>
              <c:f>Sheet3!$A$24</c:f>
              <c:strCache>
                <c:ptCount val="1"/>
                <c:pt idx="0">
                  <c:v>Terra Smash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Sheet3!$B$24:$H$24</c:f>
              <c:numCache>
                <c:formatCode>General</c:formatCode>
                <c:ptCount val="6"/>
                <c:pt idx="0">
                  <c:v>132.39999999999998</c:v>
                </c:pt>
                <c:pt idx="1">
                  <c:v>187.5</c:v>
                </c:pt>
                <c:pt idx="2">
                  <c:v>242.6</c:v>
                </c:pt>
                <c:pt idx="3">
                  <c:v>297.69999999999993</c:v>
                </c:pt>
                <c:pt idx="4">
                  <c:v>352.79999999999995</c:v>
                </c:pt>
                <c:pt idx="5">
                  <c:v>407.9</c:v>
                </c:pt>
              </c:numCache>
            </c:numRef>
          </c:val>
        </c:ser>
        <c:ser>
          <c:idx val="9"/>
          <c:order val="9"/>
          <c:tx>
            <c:strRef>
              <c:f>Sheet3!$A$25</c:f>
              <c:strCache>
                <c:ptCount val="1"/>
                <c:pt idx="0">
                  <c:v>Pestilence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Sheet3!$B$25:$H$25</c:f>
              <c:numCache>
                <c:formatCode>General</c:formatCode>
                <c:ptCount val="6"/>
                <c:pt idx="0">
                  <c:v>154.69999999999999</c:v>
                </c:pt>
                <c:pt idx="1">
                  <c:v>198.95</c:v>
                </c:pt>
                <c:pt idx="2">
                  <c:v>243.2</c:v>
                </c:pt>
                <c:pt idx="3">
                  <c:v>287.45000000000005</c:v>
                </c:pt>
                <c:pt idx="4">
                  <c:v>331.70000000000005</c:v>
                </c:pt>
                <c:pt idx="5">
                  <c:v>375.95000000000005</c:v>
                </c:pt>
              </c:numCache>
            </c:numRef>
          </c:val>
        </c:ser>
        <c:ser>
          <c:idx val="10"/>
          <c:order val="10"/>
          <c:tx>
            <c:strRef>
              <c:f>Sheet3!$A$26</c:f>
              <c:strCache>
                <c:ptCount val="1"/>
                <c:pt idx="0">
                  <c:v>Pyroclasm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Sheet3!$B$26:$H$26</c:f>
              <c:numCache>
                <c:formatCode>General</c:formatCode>
                <c:ptCount val="6"/>
                <c:pt idx="0">
                  <c:v>150.55500000000001</c:v>
                </c:pt>
                <c:pt idx="1">
                  <c:v>205.10300000000001</c:v>
                </c:pt>
                <c:pt idx="2">
                  <c:v>259.65099999999995</c:v>
                </c:pt>
                <c:pt idx="3">
                  <c:v>314.19899999999996</c:v>
                </c:pt>
                <c:pt idx="4">
                  <c:v>368.74699999999996</c:v>
                </c:pt>
                <c:pt idx="5">
                  <c:v>423.29499999999996</c:v>
                </c:pt>
              </c:numCache>
            </c:numRef>
          </c:val>
        </c:ser>
        <c:ser>
          <c:idx val="11"/>
          <c:order val="11"/>
          <c:tx>
            <c:strRef>
              <c:f>Sheet3!$A$27</c:f>
              <c:strCache>
                <c:ptCount val="1"/>
                <c:pt idx="0">
                  <c:v>Whirl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Sheet3!$B$27:$H$27</c:f>
              <c:numCache>
                <c:formatCode>General</c:formatCode>
                <c:ptCount val="6"/>
                <c:pt idx="0">
                  <c:v>105.47499999999999</c:v>
                </c:pt>
                <c:pt idx="1">
                  <c:v>127.878</c:v>
                </c:pt>
                <c:pt idx="2">
                  <c:v>150.28100000000001</c:v>
                </c:pt>
                <c:pt idx="3">
                  <c:v>172.684</c:v>
                </c:pt>
                <c:pt idx="4">
                  <c:v>195.08699999999999</c:v>
                </c:pt>
                <c:pt idx="5">
                  <c:v>217.49</c:v>
                </c:pt>
              </c:numCache>
            </c:numRef>
          </c:val>
        </c:ser>
        <c:ser>
          <c:idx val="12"/>
          <c:order val="12"/>
          <c:tx>
            <c:strRef>
              <c:f>Sheet3!$A$28</c:f>
              <c:strCache>
                <c:ptCount val="1"/>
                <c:pt idx="0">
                  <c:v>Shadowclap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Sheet3!$B$28:$H$28</c:f>
              <c:numCache>
                <c:formatCode>General</c:formatCode>
                <c:ptCount val="6"/>
                <c:pt idx="0">
                  <c:v>105.96</c:v>
                </c:pt>
                <c:pt idx="1">
                  <c:v>139.26499999999999</c:v>
                </c:pt>
                <c:pt idx="2">
                  <c:v>172.57</c:v>
                </c:pt>
                <c:pt idx="3">
                  <c:v>205.875</c:v>
                </c:pt>
                <c:pt idx="4">
                  <c:v>239.17999999999998</c:v>
                </c:pt>
                <c:pt idx="5">
                  <c:v>272.48500000000001</c:v>
                </c:pt>
              </c:numCache>
            </c:numRef>
          </c:val>
        </c:ser>
        <c:ser>
          <c:idx val="13"/>
          <c:order val="13"/>
          <c:tx>
            <c:strRef>
              <c:f>Sheet3!$A$29</c:f>
              <c:strCache>
                <c:ptCount val="1"/>
                <c:pt idx="0">
                  <c:v>Inferno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Sheet3!$B$29:$H$29</c:f>
              <c:numCache>
                <c:formatCode>General</c:formatCode>
                <c:ptCount val="6"/>
                <c:pt idx="0">
                  <c:v>103.7</c:v>
                </c:pt>
                <c:pt idx="1">
                  <c:v>137.125</c:v>
                </c:pt>
                <c:pt idx="2">
                  <c:v>170.55</c:v>
                </c:pt>
                <c:pt idx="3">
                  <c:v>203.97500000000002</c:v>
                </c:pt>
                <c:pt idx="4">
                  <c:v>237.4</c:v>
                </c:pt>
                <c:pt idx="5">
                  <c:v>270.82499999999999</c:v>
                </c:pt>
              </c:numCache>
            </c:numRef>
          </c:val>
        </c:ser>
        <c:ser>
          <c:idx val="14"/>
          <c:order val="14"/>
          <c:tx>
            <c:strRef>
              <c:f>Sheet3!$A$30</c:f>
              <c:strCache>
                <c:ptCount val="1"/>
                <c:pt idx="0">
                  <c:v>Pheonix Strike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Sheet3!$B$30:$H$30</c:f>
              <c:numCache>
                <c:formatCode>General</c:formatCode>
                <c:ptCount val="6"/>
                <c:pt idx="0">
                  <c:v>156.15</c:v>
                </c:pt>
                <c:pt idx="1">
                  <c:v>211.995</c:v>
                </c:pt>
                <c:pt idx="2">
                  <c:v>267.84000000000003</c:v>
                </c:pt>
                <c:pt idx="3">
                  <c:v>323.685</c:v>
                </c:pt>
                <c:pt idx="4">
                  <c:v>379.53000000000003</c:v>
                </c:pt>
                <c:pt idx="5">
                  <c:v>435.375</c:v>
                </c:pt>
              </c:numCache>
            </c:numRef>
          </c:val>
        </c:ser>
        <c:ser>
          <c:idx val="15"/>
          <c:order val="15"/>
          <c:tx>
            <c:strRef>
              <c:f>Sheet3!$A$31</c:f>
              <c:strCache>
                <c:ptCount val="1"/>
                <c:pt idx="0">
                  <c:v>Slice</c:v>
                </c:pt>
              </c:strCache>
            </c:strRef>
          </c:tx>
          <c:cat>
            <c:numRef>
              <c:f>Sheet3!$C$1:$H$1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</c:numCache>
            </c:numRef>
          </c:cat>
          <c:val>
            <c:numRef>
              <c:f>Sheet3!$B$31:$H$31</c:f>
              <c:numCache>
                <c:formatCode>General</c:formatCode>
                <c:ptCount val="6"/>
                <c:pt idx="0">
                  <c:v>117.56</c:v>
                </c:pt>
                <c:pt idx="1">
                  <c:v>147.94999999999999</c:v>
                </c:pt>
                <c:pt idx="2">
                  <c:v>178.34</c:v>
                </c:pt>
                <c:pt idx="3">
                  <c:v>208.73</c:v>
                </c:pt>
                <c:pt idx="4">
                  <c:v>239.12</c:v>
                </c:pt>
                <c:pt idx="5">
                  <c:v>269.51</c:v>
                </c:pt>
              </c:numCache>
            </c:numRef>
          </c:val>
        </c:ser>
        <c:marker val="1"/>
        <c:axId val="85595264"/>
        <c:axId val="85596800"/>
      </c:lineChart>
      <c:catAx>
        <c:axId val="85595264"/>
        <c:scaling>
          <c:orientation val="minMax"/>
        </c:scaling>
        <c:axPos val="b"/>
        <c:numFmt formatCode="General" sourceLinked="1"/>
        <c:tickLblPos val="nextTo"/>
        <c:crossAx val="85596800"/>
        <c:crosses val="autoZero"/>
        <c:auto val="1"/>
        <c:lblAlgn val="ctr"/>
        <c:lblOffset val="100"/>
      </c:catAx>
      <c:valAx>
        <c:axId val="85596800"/>
        <c:scaling>
          <c:orientation val="minMax"/>
        </c:scaling>
        <c:axPos val="l"/>
        <c:majorGridlines/>
        <c:numFmt formatCode="General" sourceLinked="1"/>
        <c:tickLblPos val="nextTo"/>
        <c:crossAx val="85595264"/>
        <c:crosses val="autoZero"/>
        <c:crossBetween val="between"/>
      </c:valAx>
    </c:plotArea>
    <c:legend>
      <c:legendPos val="r"/>
      <c:layout/>
    </c:legend>
    <c:plotVisOnly val="1"/>
    <c:dispBlanksAs val="span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strRef>
              <c:f>Sheet5!$A$24</c:f>
              <c:strCache>
                <c:ptCount val="1"/>
                <c:pt idx="0">
                  <c:v>Gale</c:v>
                </c:pt>
              </c:strCache>
            </c:strRef>
          </c:tx>
          <c:marker>
            <c:symbol val="none"/>
          </c:marker>
          <c:val>
            <c:numRef>
              <c:f>Sheet5!$C$24:$H$24</c:f>
              <c:numCache>
                <c:formatCode>General</c:formatCode>
                <c:ptCount val="6"/>
                <c:pt idx="0">
                  <c:v>104.98500000000001</c:v>
                </c:pt>
                <c:pt idx="1">
                  <c:v>134.64000000000004</c:v>
                </c:pt>
                <c:pt idx="2">
                  <c:v>164.29500000000002</c:v>
                </c:pt>
                <c:pt idx="3">
                  <c:v>193.95000000000002</c:v>
                </c:pt>
                <c:pt idx="4">
                  <c:v>223.60499999999999</c:v>
                </c:pt>
                <c:pt idx="5">
                  <c:v>253.26000000000005</c:v>
                </c:pt>
              </c:numCache>
            </c:numRef>
          </c:val>
        </c:ser>
        <c:ser>
          <c:idx val="1"/>
          <c:order val="1"/>
          <c:tx>
            <c:strRef>
              <c:f>Sheet5!$A$25</c:f>
              <c:strCache>
                <c:ptCount val="1"/>
                <c:pt idx="0">
                  <c:v>Incinerate</c:v>
                </c:pt>
              </c:strCache>
            </c:strRef>
          </c:tx>
          <c:marker>
            <c:symbol val="none"/>
          </c:marker>
          <c:val>
            <c:numRef>
              <c:f>Sheet5!$C$25:$H$25</c:f>
              <c:numCache>
                <c:formatCode>General</c:formatCode>
                <c:ptCount val="6"/>
                <c:pt idx="0">
                  <c:v>44.025000000000006</c:v>
                </c:pt>
                <c:pt idx="1">
                  <c:v>59.319000000000003</c:v>
                </c:pt>
                <c:pt idx="2">
                  <c:v>74.613</c:v>
                </c:pt>
                <c:pt idx="3">
                  <c:v>89.907000000000011</c:v>
                </c:pt>
                <c:pt idx="4">
                  <c:v>105.20099999999999</c:v>
                </c:pt>
                <c:pt idx="5">
                  <c:v>120.495</c:v>
                </c:pt>
              </c:numCache>
            </c:numRef>
          </c:val>
        </c:ser>
        <c:ser>
          <c:idx val="2"/>
          <c:order val="2"/>
          <c:tx>
            <c:strRef>
              <c:f>Sheet5!$A$26</c:f>
              <c:strCache>
                <c:ptCount val="1"/>
                <c:pt idx="0">
                  <c:v>Arctic Cataclysm</c:v>
                </c:pt>
              </c:strCache>
            </c:strRef>
          </c:tx>
          <c:marker>
            <c:symbol val="none"/>
          </c:marker>
          <c:val>
            <c:numRef>
              <c:f>Sheet5!$C$26:$H$26</c:f>
              <c:numCache>
                <c:formatCode>General</c:formatCode>
                <c:ptCount val="6"/>
                <c:pt idx="0">
                  <c:v>129.79500000000002</c:v>
                </c:pt>
                <c:pt idx="1">
                  <c:v>160.49249999999998</c:v>
                </c:pt>
                <c:pt idx="2">
                  <c:v>191.19</c:v>
                </c:pt>
                <c:pt idx="3">
                  <c:v>221.88749999999999</c:v>
                </c:pt>
                <c:pt idx="4">
                  <c:v>252.58499999999998</c:v>
                </c:pt>
                <c:pt idx="5">
                  <c:v>283.28249999999991</c:v>
                </c:pt>
              </c:numCache>
            </c:numRef>
          </c:val>
        </c:ser>
        <c:ser>
          <c:idx val="3"/>
          <c:order val="3"/>
          <c:tx>
            <c:strRef>
              <c:f>Sheet5!$A$27</c:f>
              <c:strCache>
                <c:ptCount val="1"/>
                <c:pt idx="0">
                  <c:v>Caustic Breath</c:v>
                </c:pt>
              </c:strCache>
            </c:strRef>
          </c:tx>
          <c:marker>
            <c:symbol val="none"/>
          </c:marker>
          <c:val>
            <c:numRef>
              <c:f>Sheet5!$C$27:$H$27</c:f>
              <c:numCache>
                <c:formatCode>General</c:formatCode>
                <c:ptCount val="6"/>
                <c:pt idx="0">
                  <c:v>132.85500000000002</c:v>
                </c:pt>
                <c:pt idx="1">
                  <c:v>160.965</c:v>
                </c:pt>
                <c:pt idx="2">
                  <c:v>189.07500000000002</c:v>
                </c:pt>
                <c:pt idx="3">
                  <c:v>217.18500000000003</c:v>
                </c:pt>
                <c:pt idx="4">
                  <c:v>245.29500000000004</c:v>
                </c:pt>
                <c:pt idx="5">
                  <c:v>273.40500000000003</c:v>
                </c:pt>
              </c:numCache>
            </c:numRef>
          </c:val>
        </c:ser>
        <c:ser>
          <c:idx val="4"/>
          <c:order val="4"/>
          <c:tx>
            <c:strRef>
              <c:f>Sheet5!$A$28</c:f>
              <c:strCache>
                <c:ptCount val="1"/>
                <c:pt idx="0">
                  <c:v>Holy Strike</c:v>
                </c:pt>
              </c:strCache>
            </c:strRef>
          </c:tx>
          <c:marker>
            <c:symbol val="none"/>
          </c:marker>
          <c:val>
            <c:numRef>
              <c:f>Sheet5!$C$28:$H$28</c:f>
              <c:numCache>
                <c:formatCode>General</c:formatCode>
                <c:ptCount val="6"/>
                <c:pt idx="0">
                  <c:v>125.73000000000002</c:v>
                </c:pt>
                <c:pt idx="1">
                  <c:v>156.25500000000002</c:v>
                </c:pt>
                <c:pt idx="2">
                  <c:v>186.78000000000003</c:v>
                </c:pt>
                <c:pt idx="3">
                  <c:v>217.30500000000001</c:v>
                </c:pt>
                <c:pt idx="4">
                  <c:v>247.82999999999998</c:v>
                </c:pt>
                <c:pt idx="5">
                  <c:v>278.35500000000002</c:v>
                </c:pt>
              </c:numCache>
            </c:numRef>
          </c:val>
        </c:ser>
        <c:ser>
          <c:idx val="5"/>
          <c:order val="5"/>
          <c:tx>
            <c:strRef>
              <c:f>Sheet5!$A$29</c:f>
              <c:strCache>
                <c:ptCount val="1"/>
                <c:pt idx="0">
                  <c:v>Rockslide</c:v>
                </c:pt>
              </c:strCache>
            </c:strRef>
          </c:tx>
          <c:marker>
            <c:symbol val="none"/>
          </c:marker>
          <c:val>
            <c:numRef>
              <c:f>Sheet5!$C$29:$H$29</c:f>
              <c:numCache>
                <c:formatCode>General</c:formatCode>
                <c:ptCount val="6"/>
                <c:pt idx="0">
                  <c:v>118.84875000000002</c:v>
                </c:pt>
                <c:pt idx="1">
                  <c:v>156.84375</c:v>
                </c:pt>
                <c:pt idx="2">
                  <c:v>194.83875</c:v>
                </c:pt>
                <c:pt idx="3">
                  <c:v>232.83375000000004</c:v>
                </c:pt>
                <c:pt idx="4">
                  <c:v>270.82875000000001</c:v>
                </c:pt>
                <c:pt idx="5">
                  <c:v>308.82375000000002</c:v>
                </c:pt>
              </c:numCache>
            </c:numRef>
          </c:val>
        </c:ser>
        <c:ser>
          <c:idx val="6"/>
          <c:order val="6"/>
          <c:tx>
            <c:strRef>
              <c:f>Sheet5!$A$30</c:f>
              <c:strCache>
                <c:ptCount val="1"/>
                <c:pt idx="0">
                  <c:v>Rogue Wave</c:v>
                </c:pt>
              </c:strCache>
            </c:strRef>
          </c:tx>
          <c:marker>
            <c:symbol val="none"/>
          </c:marker>
          <c:val>
            <c:numRef>
              <c:f>Sheet5!$C$30:$H$30</c:f>
              <c:numCache>
                <c:formatCode>General</c:formatCode>
                <c:ptCount val="6"/>
                <c:pt idx="0">
                  <c:v>108.140625</c:v>
                </c:pt>
                <c:pt idx="1">
                  <c:v>122.7675</c:v>
                </c:pt>
                <c:pt idx="2">
                  <c:v>137.394375</c:v>
                </c:pt>
                <c:pt idx="3">
                  <c:v>152.02125000000001</c:v>
                </c:pt>
                <c:pt idx="4">
                  <c:v>166.64812499999999</c:v>
                </c:pt>
                <c:pt idx="5">
                  <c:v>181.27499999999998</c:v>
                </c:pt>
              </c:numCache>
            </c:numRef>
          </c:val>
        </c:ser>
        <c:ser>
          <c:idx val="7"/>
          <c:order val="7"/>
          <c:tx>
            <c:strRef>
              <c:f>Sheet5!$A$31</c:f>
              <c:strCache>
                <c:ptCount val="1"/>
                <c:pt idx="0">
                  <c:v>Frost Spire</c:v>
                </c:pt>
              </c:strCache>
            </c:strRef>
          </c:tx>
          <c:marker>
            <c:symbol val="none"/>
          </c:marker>
          <c:val>
            <c:numRef>
              <c:f>Sheet5!$C$31:$H$31</c:f>
              <c:numCache>
                <c:formatCode>General</c:formatCode>
                <c:ptCount val="6"/>
                <c:pt idx="0">
                  <c:v>193.24199999999996</c:v>
                </c:pt>
                <c:pt idx="1">
                  <c:v>242.94899999999996</c:v>
                </c:pt>
                <c:pt idx="2">
                  <c:v>292.65599999999995</c:v>
                </c:pt>
                <c:pt idx="3">
                  <c:v>342.36299999999994</c:v>
                </c:pt>
                <c:pt idx="4">
                  <c:v>392.07</c:v>
                </c:pt>
                <c:pt idx="5">
                  <c:v>441.77699999999993</c:v>
                </c:pt>
              </c:numCache>
            </c:numRef>
          </c:val>
        </c:ser>
        <c:ser>
          <c:idx val="8"/>
          <c:order val="8"/>
          <c:tx>
            <c:strRef>
              <c:f>Sheet5!$A$32</c:f>
              <c:strCache>
                <c:ptCount val="1"/>
                <c:pt idx="0">
                  <c:v>Terra Smash</c:v>
                </c:pt>
              </c:strCache>
            </c:strRef>
          </c:tx>
          <c:marker>
            <c:symbol val="none"/>
          </c:marker>
          <c:val>
            <c:numRef>
              <c:f>Sheet5!$C$32:$H$32</c:f>
              <c:numCache>
                <c:formatCode>General</c:formatCode>
                <c:ptCount val="6"/>
                <c:pt idx="0">
                  <c:v>99.299999999999983</c:v>
                </c:pt>
                <c:pt idx="1">
                  <c:v>140.625</c:v>
                </c:pt>
                <c:pt idx="2">
                  <c:v>181.95</c:v>
                </c:pt>
                <c:pt idx="3">
                  <c:v>223.27499999999995</c:v>
                </c:pt>
                <c:pt idx="4">
                  <c:v>264.59999999999997</c:v>
                </c:pt>
                <c:pt idx="5">
                  <c:v>305.92499999999995</c:v>
                </c:pt>
              </c:numCache>
            </c:numRef>
          </c:val>
        </c:ser>
        <c:ser>
          <c:idx val="9"/>
          <c:order val="9"/>
          <c:tx>
            <c:strRef>
              <c:f>Sheet5!$A$33</c:f>
              <c:strCache>
                <c:ptCount val="1"/>
                <c:pt idx="0">
                  <c:v>Pestilence</c:v>
                </c:pt>
              </c:strCache>
            </c:strRef>
          </c:tx>
          <c:marker>
            <c:symbol val="none"/>
          </c:marker>
          <c:val>
            <c:numRef>
              <c:f>Sheet5!$C$33:$H$33</c:f>
              <c:numCache>
                <c:formatCode>General</c:formatCode>
                <c:ptCount val="6"/>
                <c:pt idx="0">
                  <c:v>116.02499999999999</c:v>
                </c:pt>
                <c:pt idx="1">
                  <c:v>149.21249999999998</c:v>
                </c:pt>
                <c:pt idx="2">
                  <c:v>182.39999999999998</c:v>
                </c:pt>
                <c:pt idx="3">
                  <c:v>215.58750000000003</c:v>
                </c:pt>
                <c:pt idx="4">
                  <c:v>248.77500000000003</c:v>
                </c:pt>
                <c:pt idx="5">
                  <c:v>281.96250000000003</c:v>
                </c:pt>
              </c:numCache>
            </c:numRef>
          </c:val>
        </c:ser>
        <c:ser>
          <c:idx val="10"/>
          <c:order val="10"/>
          <c:tx>
            <c:strRef>
              <c:f>Sheet5!$A$34</c:f>
              <c:strCache>
                <c:ptCount val="1"/>
                <c:pt idx="0">
                  <c:v>Pyroclasm</c:v>
                </c:pt>
              </c:strCache>
            </c:strRef>
          </c:tx>
          <c:marker>
            <c:symbol val="none"/>
          </c:marker>
          <c:val>
            <c:numRef>
              <c:f>Sheet5!$C$34:$H$34</c:f>
              <c:numCache>
                <c:formatCode>General</c:formatCode>
                <c:ptCount val="6"/>
                <c:pt idx="0">
                  <c:v>112.91625000000001</c:v>
                </c:pt>
                <c:pt idx="1">
                  <c:v>153.82724999999999</c:v>
                </c:pt>
                <c:pt idx="2">
                  <c:v>194.73824999999997</c:v>
                </c:pt>
                <c:pt idx="3">
                  <c:v>235.64924999999997</c:v>
                </c:pt>
                <c:pt idx="4">
                  <c:v>276.56025</c:v>
                </c:pt>
                <c:pt idx="5">
                  <c:v>317.47124999999994</c:v>
                </c:pt>
              </c:numCache>
            </c:numRef>
          </c:val>
        </c:ser>
        <c:ser>
          <c:idx val="11"/>
          <c:order val="11"/>
          <c:tx>
            <c:strRef>
              <c:f>Sheet5!$A$35</c:f>
              <c:strCache>
                <c:ptCount val="1"/>
                <c:pt idx="0">
                  <c:v>Whirl</c:v>
                </c:pt>
              </c:strCache>
            </c:strRef>
          </c:tx>
          <c:marker>
            <c:symbol val="none"/>
          </c:marker>
          <c:val>
            <c:numRef>
              <c:f>Sheet5!$C$35:$H$35</c:f>
              <c:numCache>
                <c:formatCode>General</c:formatCode>
                <c:ptCount val="6"/>
                <c:pt idx="0">
                  <c:v>79.106249999999989</c:v>
                </c:pt>
                <c:pt idx="1">
                  <c:v>95.908500000000004</c:v>
                </c:pt>
                <c:pt idx="2">
                  <c:v>112.71075</c:v>
                </c:pt>
                <c:pt idx="3">
                  <c:v>129.51300000000001</c:v>
                </c:pt>
                <c:pt idx="4">
                  <c:v>146.31524999999999</c:v>
                </c:pt>
                <c:pt idx="5">
                  <c:v>163.11750000000001</c:v>
                </c:pt>
              </c:numCache>
            </c:numRef>
          </c:val>
        </c:ser>
        <c:ser>
          <c:idx val="12"/>
          <c:order val="12"/>
          <c:tx>
            <c:strRef>
              <c:f>Sheet5!$A$36</c:f>
              <c:strCache>
                <c:ptCount val="1"/>
                <c:pt idx="0">
                  <c:v>Shadowclap</c:v>
                </c:pt>
              </c:strCache>
            </c:strRef>
          </c:tx>
          <c:marker>
            <c:symbol val="none"/>
          </c:marker>
          <c:val>
            <c:numRef>
              <c:f>Sheet5!$C$36:$H$36</c:f>
              <c:numCache>
                <c:formatCode>General</c:formatCode>
                <c:ptCount val="6"/>
                <c:pt idx="0">
                  <c:v>79.47</c:v>
                </c:pt>
                <c:pt idx="1">
                  <c:v>104.44874999999999</c:v>
                </c:pt>
                <c:pt idx="2">
                  <c:v>129.42750000000001</c:v>
                </c:pt>
                <c:pt idx="3">
                  <c:v>154.40625</c:v>
                </c:pt>
                <c:pt idx="4">
                  <c:v>179.38499999999999</c:v>
                </c:pt>
                <c:pt idx="5">
                  <c:v>204.36375000000001</c:v>
                </c:pt>
              </c:numCache>
            </c:numRef>
          </c:val>
        </c:ser>
        <c:ser>
          <c:idx val="13"/>
          <c:order val="13"/>
          <c:tx>
            <c:strRef>
              <c:f>Sheet5!$A$37</c:f>
              <c:strCache>
                <c:ptCount val="1"/>
                <c:pt idx="0">
                  <c:v>Inferno</c:v>
                </c:pt>
              </c:strCache>
            </c:strRef>
          </c:tx>
          <c:marker>
            <c:symbol val="none"/>
          </c:marker>
          <c:val>
            <c:numRef>
              <c:f>Sheet5!$C$37:$H$37</c:f>
              <c:numCache>
                <c:formatCode>General</c:formatCode>
                <c:ptCount val="6"/>
                <c:pt idx="0">
                  <c:v>77.775000000000006</c:v>
                </c:pt>
                <c:pt idx="1">
                  <c:v>102.84375</c:v>
                </c:pt>
                <c:pt idx="2">
                  <c:v>127.91250000000001</c:v>
                </c:pt>
                <c:pt idx="3">
                  <c:v>152.98125000000002</c:v>
                </c:pt>
                <c:pt idx="4">
                  <c:v>178.05</c:v>
                </c:pt>
                <c:pt idx="5">
                  <c:v>203.11874999999998</c:v>
                </c:pt>
              </c:numCache>
            </c:numRef>
          </c:val>
        </c:ser>
        <c:ser>
          <c:idx val="14"/>
          <c:order val="14"/>
          <c:tx>
            <c:strRef>
              <c:f>Sheet5!$A$38</c:f>
              <c:strCache>
                <c:ptCount val="1"/>
                <c:pt idx="0">
                  <c:v>Pheonix Strike</c:v>
                </c:pt>
              </c:strCache>
            </c:strRef>
          </c:tx>
          <c:marker>
            <c:symbol val="none"/>
          </c:marker>
          <c:val>
            <c:numRef>
              <c:f>Sheet5!$C$38:$H$38</c:f>
              <c:numCache>
                <c:formatCode>General</c:formatCode>
                <c:ptCount val="6"/>
                <c:pt idx="0">
                  <c:v>117.11250000000001</c:v>
                </c:pt>
                <c:pt idx="1">
                  <c:v>158.99625</c:v>
                </c:pt>
                <c:pt idx="2">
                  <c:v>200.88000000000002</c:v>
                </c:pt>
                <c:pt idx="3">
                  <c:v>242.76375000000002</c:v>
                </c:pt>
                <c:pt idx="4">
                  <c:v>284.64750000000004</c:v>
                </c:pt>
                <c:pt idx="5">
                  <c:v>326.53125</c:v>
                </c:pt>
              </c:numCache>
            </c:numRef>
          </c:val>
        </c:ser>
        <c:ser>
          <c:idx val="15"/>
          <c:order val="15"/>
          <c:tx>
            <c:strRef>
              <c:f>Sheet5!$A$39</c:f>
              <c:strCache>
                <c:ptCount val="1"/>
                <c:pt idx="0">
                  <c:v>Slice</c:v>
                </c:pt>
              </c:strCache>
            </c:strRef>
          </c:tx>
          <c:marker>
            <c:symbol val="none"/>
          </c:marker>
          <c:val>
            <c:numRef>
              <c:f>Sheet5!$C$39:$H$39</c:f>
              <c:numCache>
                <c:formatCode>General</c:formatCode>
                <c:ptCount val="6"/>
                <c:pt idx="0">
                  <c:v>88.17</c:v>
                </c:pt>
                <c:pt idx="1">
                  <c:v>110.96249999999999</c:v>
                </c:pt>
                <c:pt idx="2">
                  <c:v>133.755</c:v>
                </c:pt>
                <c:pt idx="3">
                  <c:v>156.54749999999999</c:v>
                </c:pt>
                <c:pt idx="4">
                  <c:v>179.34</c:v>
                </c:pt>
                <c:pt idx="5">
                  <c:v>202.13249999999999</c:v>
                </c:pt>
              </c:numCache>
            </c:numRef>
          </c:val>
        </c:ser>
        <c:ser>
          <c:idx val="16"/>
          <c:order val="16"/>
          <c:tx>
            <c:strRef>
              <c:f>Sheet5!$A$40</c:f>
              <c:strCache>
                <c:ptCount val="1"/>
                <c:pt idx="0">
                  <c:v>Hold Person</c:v>
                </c:pt>
              </c:strCache>
            </c:strRef>
          </c:tx>
          <c:marker>
            <c:symbol val="none"/>
          </c:marker>
          <c:val>
            <c:numRef>
              <c:f>Sheet5!$C$40:$H$40</c:f>
              <c:numCache>
                <c:formatCode>General</c:formatCode>
                <c:ptCount val="6"/>
                <c:pt idx="0">
                  <c:v>187.18</c:v>
                </c:pt>
                <c:pt idx="1">
                  <c:v>245.55029999999996</c:v>
                </c:pt>
                <c:pt idx="2">
                  <c:v>311.82320000000004</c:v>
                </c:pt>
                <c:pt idx="3">
                  <c:v>385.99869999999999</c:v>
                </c:pt>
                <c:pt idx="4">
                  <c:v>468.07680000000005</c:v>
                </c:pt>
                <c:pt idx="5">
                  <c:v>558.0575</c:v>
                </c:pt>
              </c:numCache>
            </c:numRef>
          </c:val>
        </c:ser>
        <c:ser>
          <c:idx val="17"/>
          <c:order val="17"/>
          <c:tx>
            <c:strRef>
              <c:f>Sheet5!$A$41</c:f>
              <c:strCache>
                <c:ptCount val="1"/>
                <c:pt idx="0">
                  <c:v>Chasten</c:v>
                </c:pt>
              </c:strCache>
            </c:strRef>
          </c:tx>
          <c:marker>
            <c:symbol val="none"/>
          </c:marker>
          <c:val>
            <c:numRef>
              <c:f>Sheet5!$C$41:$H$41</c:f>
              <c:numCache>
                <c:formatCode>General</c:formatCode>
                <c:ptCount val="6"/>
                <c:pt idx="0">
                  <c:v>159.625</c:v>
                </c:pt>
                <c:pt idx="1">
                  <c:v>207.58750000000001</c:v>
                </c:pt>
                <c:pt idx="2">
                  <c:v>255.55</c:v>
                </c:pt>
                <c:pt idx="3">
                  <c:v>303.51250000000005</c:v>
                </c:pt>
                <c:pt idx="4">
                  <c:v>351.47500000000002</c:v>
                </c:pt>
                <c:pt idx="5">
                  <c:v>399.4375</c:v>
                </c:pt>
              </c:numCache>
            </c:numRef>
          </c:val>
        </c:ser>
        <c:ser>
          <c:idx val="18"/>
          <c:order val="18"/>
          <c:tx>
            <c:strRef>
              <c:f>Sheet5!$A$42</c:f>
              <c:strCache>
                <c:ptCount val="1"/>
                <c:pt idx="0">
                  <c:v>Demoralizing Blow</c:v>
                </c:pt>
              </c:strCache>
            </c:strRef>
          </c:tx>
          <c:marker>
            <c:symbol val="none"/>
          </c:marker>
          <c:val>
            <c:numRef>
              <c:f>Sheet5!$C$42:$H$42</c:f>
              <c:numCache>
                <c:formatCode>General</c:formatCode>
                <c:ptCount val="6"/>
                <c:pt idx="0">
                  <c:v>114</c:v>
                </c:pt>
                <c:pt idx="1">
                  <c:v>166.25</c:v>
                </c:pt>
                <c:pt idx="2">
                  <c:v>218.5</c:v>
                </c:pt>
                <c:pt idx="3">
                  <c:v>270.75</c:v>
                </c:pt>
                <c:pt idx="4">
                  <c:v>323</c:v>
                </c:pt>
                <c:pt idx="5">
                  <c:v>375.25</c:v>
                </c:pt>
              </c:numCache>
            </c:numRef>
          </c:val>
        </c:ser>
        <c:ser>
          <c:idx val="19"/>
          <c:order val="19"/>
          <c:tx>
            <c:strRef>
              <c:f>Sheet5!$A$43</c:f>
              <c:strCache>
                <c:ptCount val="1"/>
                <c:pt idx="0">
                  <c:v>Soulstrike</c:v>
                </c:pt>
              </c:strCache>
            </c:strRef>
          </c:tx>
          <c:marker>
            <c:symbol val="none"/>
          </c:marker>
          <c:val>
            <c:numRef>
              <c:f>Sheet5!$C$43:$H$43</c:f>
              <c:numCache>
                <c:formatCode>General</c:formatCode>
                <c:ptCount val="6"/>
                <c:pt idx="0">
                  <c:v>245.10000000000002</c:v>
                </c:pt>
                <c:pt idx="1">
                  <c:v>373.452</c:v>
                </c:pt>
                <c:pt idx="2">
                  <c:v>501.80399999999997</c:v>
                </c:pt>
                <c:pt idx="3">
                  <c:v>630.15600000000006</c:v>
                </c:pt>
                <c:pt idx="4">
                  <c:v>758.50800000000004</c:v>
                </c:pt>
                <c:pt idx="5">
                  <c:v>886.86</c:v>
                </c:pt>
              </c:numCache>
            </c:numRef>
          </c:val>
        </c:ser>
        <c:ser>
          <c:idx val="20"/>
          <c:order val="20"/>
          <c:tx>
            <c:strRef>
              <c:f>Sheet5!$A$44</c:f>
              <c:strCache>
                <c:ptCount val="1"/>
                <c:pt idx="0">
                  <c:v>Echoing Strike</c:v>
                </c:pt>
              </c:strCache>
            </c:strRef>
          </c:tx>
          <c:marker>
            <c:symbol val="none"/>
          </c:marker>
          <c:val>
            <c:numRef>
              <c:f>Sheet5!$C$44:$H$44</c:f>
              <c:numCache>
                <c:formatCode>General</c:formatCode>
                <c:ptCount val="6"/>
                <c:pt idx="0">
                  <c:v>69.412499999999994</c:v>
                </c:pt>
                <c:pt idx="1">
                  <c:v>82.771000000000001</c:v>
                </c:pt>
                <c:pt idx="2">
                  <c:v>96.129499999999993</c:v>
                </c:pt>
                <c:pt idx="3">
                  <c:v>109.488</c:v>
                </c:pt>
                <c:pt idx="4">
                  <c:v>122.84650000000001</c:v>
                </c:pt>
                <c:pt idx="5">
                  <c:v>136.20499999999998</c:v>
                </c:pt>
              </c:numCache>
            </c:numRef>
          </c:val>
        </c:ser>
        <c:ser>
          <c:idx val="21"/>
          <c:order val="21"/>
          <c:tx>
            <c:strRef>
              <c:f>Sheet5!$A$45</c:f>
              <c:strCache>
                <c:ptCount val="1"/>
                <c:pt idx="0">
                  <c:v>Degeneration</c:v>
                </c:pt>
              </c:strCache>
            </c:strRef>
          </c:tx>
          <c:marker>
            <c:symbol val="none"/>
          </c:marker>
          <c:val>
            <c:numRef>
              <c:f>Sheet5!$C$45:$H$45</c:f>
              <c:numCache>
                <c:formatCode>General</c:formatCode>
                <c:ptCount val="6"/>
                <c:pt idx="0">
                  <c:v>183.18</c:v>
                </c:pt>
                <c:pt idx="1">
                  <c:v>294.411</c:v>
                </c:pt>
                <c:pt idx="2">
                  <c:v>405.642</c:v>
                </c:pt>
                <c:pt idx="3">
                  <c:v>516.87300000000005</c:v>
                </c:pt>
                <c:pt idx="4">
                  <c:v>628.10400000000004</c:v>
                </c:pt>
                <c:pt idx="5">
                  <c:v>739.33500000000004</c:v>
                </c:pt>
              </c:numCache>
            </c:numRef>
          </c:val>
        </c:ser>
        <c:ser>
          <c:idx val="22"/>
          <c:order val="22"/>
          <c:tx>
            <c:strRef>
              <c:f>Sheet5!$A$46</c:f>
              <c:strCache>
                <c:ptCount val="1"/>
                <c:pt idx="0">
                  <c:v>Smash</c:v>
                </c:pt>
              </c:strCache>
            </c:strRef>
          </c:tx>
          <c:marker>
            <c:symbol val="none"/>
          </c:marker>
          <c:val>
            <c:numRef>
              <c:f>Sheet5!$C$46:$H$46</c:f>
              <c:numCache>
                <c:formatCode>General</c:formatCode>
                <c:ptCount val="6"/>
                <c:pt idx="0">
                  <c:v>199.125</c:v>
                </c:pt>
                <c:pt idx="1">
                  <c:v>234.62</c:v>
                </c:pt>
                <c:pt idx="2">
                  <c:v>270.11500000000001</c:v>
                </c:pt>
                <c:pt idx="3">
                  <c:v>305.61</c:v>
                </c:pt>
                <c:pt idx="4">
                  <c:v>341.10500000000002</c:v>
                </c:pt>
                <c:pt idx="5">
                  <c:v>376.6</c:v>
                </c:pt>
              </c:numCache>
            </c:numRef>
          </c:val>
        </c:ser>
        <c:ser>
          <c:idx val="23"/>
          <c:order val="23"/>
          <c:tx>
            <c:strRef>
              <c:f>Sheet5!$A$47</c:f>
              <c:strCache>
                <c:ptCount val="1"/>
                <c:pt idx="0">
                  <c:v>Grasping Tree</c:v>
                </c:pt>
              </c:strCache>
            </c:strRef>
          </c:tx>
          <c:marker>
            <c:symbol val="none"/>
          </c:marker>
          <c:val>
            <c:numRef>
              <c:f>Sheet5!$C$47:$H$47</c:f>
              <c:numCache>
                <c:formatCode>General</c:formatCode>
                <c:ptCount val="6"/>
                <c:pt idx="0">
                  <c:v>79.7</c:v>
                </c:pt>
                <c:pt idx="1">
                  <c:v>120.31800000000001</c:v>
                </c:pt>
                <c:pt idx="2">
                  <c:v>166.78899999999999</c:v>
                </c:pt>
                <c:pt idx="3">
                  <c:v>219.113</c:v>
                </c:pt>
                <c:pt idx="4">
                  <c:v>277.28999999999996</c:v>
                </c:pt>
                <c:pt idx="5">
                  <c:v>341.32</c:v>
                </c:pt>
              </c:numCache>
            </c:numRef>
          </c:val>
        </c:ser>
        <c:ser>
          <c:idx val="24"/>
          <c:order val="24"/>
          <c:tx>
            <c:strRef>
              <c:f>Sheet5!$A$48</c:f>
              <c:strCache>
                <c:ptCount val="1"/>
                <c:pt idx="0">
                  <c:v>Ice Lance</c:v>
                </c:pt>
              </c:strCache>
            </c:strRef>
          </c:tx>
          <c:marker>
            <c:symbol val="none"/>
          </c:marker>
          <c:val>
            <c:numRef>
              <c:f>Sheet5!$C$48:$H$48</c:f>
              <c:numCache>
                <c:formatCode>General</c:formatCode>
                <c:ptCount val="6"/>
                <c:pt idx="0">
                  <c:v>210.04999999999998</c:v>
                </c:pt>
                <c:pt idx="1">
                  <c:v>256.72499999999997</c:v>
                </c:pt>
                <c:pt idx="2">
                  <c:v>303.39999999999998</c:v>
                </c:pt>
                <c:pt idx="3">
                  <c:v>350.07499999999999</c:v>
                </c:pt>
                <c:pt idx="4">
                  <c:v>396.75</c:v>
                </c:pt>
                <c:pt idx="5">
                  <c:v>443.42499999999995</c:v>
                </c:pt>
              </c:numCache>
            </c:numRef>
          </c:val>
        </c:ser>
        <c:ser>
          <c:idx val="25"/>
          <c:order val="25"/>
          <c:tx>
            <c:strRef>
              <c:f>Sheet5!$A$49</c:f>
              <c:strCache>
                <c:ptCount val="1"/>
                <c:pt idx="0">
                  <c:v>Lunge</c:v>
                </c:pt>
              </c:strCache>
            </c:strRef>
          </c:tx>
          <c:marker>
            <c:symbol val="none"/>
          </c:marker>
          <c:val>
            <c:numRef>
              <c:f>Sheet5!$C$49:$H$49</c:f>
              <c:numCache>
                <c:formatCode>General</c:formatCode>
                <c:ptCount val="6"/>
                <c:pt idx="0">
                  <c:v>167.5</c:v>
                </c:pt>
                <c:pt idx="1">
                  <c:v>232</c:v>
                </c:pt>
                <c:pt idx="2">
                  <c:v>296.5</c:v>
                </c:pt>
                <c:pt idx="3">
                  <c:v>361</c:v>
                </c:pt>
                <c:pt idx="4">
                  <c:v>425.5</c:v>
                </c:pt>
                <c:pt idx="5">
                  <c:v>490</c:v>
                </c:pt>
              </c:numCache>
            </c:numRef>
          </c:val>
        </c:ser>
        <c:ser>
          <c:idx val="26"/>
          <c:order val="26"/>
          <c:tx>
            <c:strRef>
              <c:f>Sheet5!$A$50</c:f>
              <c:strCache>
                <c:ptCount val="1"/>
                <c:pt idx="0">
                  <c:v>Smite</c:v>
                </c:pt>
              </c:strCache>
            </c:strRef>
          </c:tx>
          <c:marker>
            <c:symbol val="none"/>
          </c:marker>
          <c:val>
            <c:numRef>
              <c:f>Sheet5!$C$50:$H$50</c:f>
              <c:numCache>
                <c:formatCode>General</c:formatCode>
                <c:ptCount val="6"/>
                <c:pt idx="0">
                  <c:v>121.65</c:v>
                </c:pt>
                <c:pt idx="1">
                  <c:v>179.5625</c:v>
                </c:pt>
                <c:pt idx="2">
                  <c:v>237.47500000000002</c:v>
                </c:pt>
                <c:pt idx="3">
                  <c:v>295.38750000000005</c:v>
                </c:pt>
                <c:pt idx="4">
                  <c:v>353.3</c:v>
                </c:pt>
                <c:pt idx="5">
                  <c:v>411.21249999999998</c:v>
                </c:pt>
              </c:numCache>
            </c:numRef>
          </c:val>
        </c:ser>
        <c:ser>
          <c:idx val="27"/>
          <c:order val="27"/>
          <c:tx>
            <c:strRef>
              <c:f>Sheet5!$A$51</c:f>
              <c:strCache>
                <c:ptCount val="1"/>
                <c:pt idx="0">
                  <c:v>Maw of Death</c:v>
                </c:pt>
              </c:strCache>
            </c:strRef>
          </c:tx>
          <c:marker>
            <c:symbol val="none"/>
          </c:marker>
          <c:val>
            <c:numRef>
              <c:f>Sheet5!$C$51:$H$51</c:f>
              <c:numCache>
                <c:formatCode>General</c:formatCode>
                <c:ptCount val="6"/>
                <c:pt idx="0">
                  <c:v>161.94999999999999</c:v>
                </c:pt>
                <c:pt idx="1">
                  <c:v>201.49249999999998</c:v>
                </c:pt>
                <c:pt idx="2">
                  <c:v>241.035</c:v>
                </c:pt>
                <c:pt idx="3">
                  <c:v>280.57749999999999</c:v>
                </c:pt>
                <c:pt idx="4">
                  <c:v>320.12</c:v>
                </c:pt>
                <c:pt idx="5">
                  <c:v>359.66249999999997</c:v>
                </c:pt>
              </c:numCache>
            </c:numRef>
          </c:val>
        </c:ser>
        <c:ser>
          <c:idx val="28"/>
          <c:order val="28"/>
          <c:tx>
            <c:strRef>
              <c:f>Sheet5!$A$52</c:f>
              <c:strCache>
                <c:ptCount val="1"/>
                <c:pt idx="0">
                  <c:v>Cinderfury</c:v>
                </c:pt>
              </c:strCache>
            </c:strRef>
          </c:tx>
          <c:marker>
            <c:symbol val="none"/>
          </c:marker>
          <c:val>
            <c:numRef>
              <c:f>Sheet5!$C$52:$H$52</c:f>
              <c:numCache>
                <c:formatCode>General</c:formatCode>
                <c:ptCount val="6"/>
                <c:pt idx="0">
                  <c:v>172.73999999999998</c:v>
                </c:pt>
                <c:pt idx="1">
                  <c:v>247.04599999999999</c:v>
                </c:pt>
                <c:pt idx="2">
                  <c:v>321.35199999999998</c:v>
                </c:pt>
                <c:pt idx="3">
                  <c:v>395.65800000000002</c:v>
                </c:pt>
                <c:pt idx="4">
                  <c:v>469.964</c:v>
                </c:pt>
                <c:pt idx="5">
                  <c:v>544.27</c:v>
                </c:pt>
              </c:numCache>
            </c:numRef>
          </c:val>
        </c:ser>
        <c:ser>
          <c:idx val="29"/>
          <c:order val="29"/>
          <c:tx>
            <c:strRef>
              <c:f>Sheet5!$A$53</c:f>
              <c:strCache>
                <c:ptCount val="1"/>
                <c:pt idx="0">
                  <c:v>Rend Soul</c:v>
                </c:pt>
              </c:strCache>
            </c:strRef>
          </c:tx>
          <c:marker>
            <c:symbol val="none"/>
          </c:marker>
          <c:val>
            <c:numRef>
              <c:f>Sheet5!$C$53:$H$53</c:f>
              <c:numCache>
                <c:formatCode>General</c:formatCode>
                <c:ptCount val="6"/>
                <c:pt idx="0">
                  <c:v>263.26</c:v>
                </c:pt>
                <c:pt idx="1">
                  <c:v>293.702</c:v>
                </c:pt>
                <c:pt idx="2">
                  <c:v>324.14400000000001</c:v>
                </c:pt>
                <c:pt idx="3">
                  <c:v>354.58600000000001</c:v>
                </c:pt>
                <c:pt idx="4">
                  <c:v>385.02800000000002</c:v>
                </c:pt>
                <c:pt idx="5">
                  <c:v>415.46999999999997</c:v>
                </c:pt>
              </c:numCache>
            </c:numRef>
          </c:val>
        </c:ser>
        <c:ser>
          <c:idx val="30"/>
          <c:order val="30"/>
          <c:tx>
            <c:strRef>
              <c:f>Sheet5!$A$54</c:f>
              <c:strCache>
                <c:ptCount val="1"/>
                <c:pt idx="0">
                  <c:v>Mortal Strike</c:v>
                </c:pt>
              </c:strCache>
            </c:strRef>
          </c:tx>
          <c:marker>
            <c:symbol val="none"/>
          </c:marker>
          <c:val>
            <c:numRef>
              <c:f>Sheet5!$C$54:$H$54</c:f>
              <c:numCache>
                <c:formatCode>General</c:formatCode>
                <c:ptCount val="6"/>
                <c:pt idx="0">
                  <c:v>105.95</c:v>
                </c:pt>
                <c:pt idx="1">
                  <c:v>156.91500000000002</c:v>
                </c:pt>
                <c:pt idx="2">
                  <c:v>207.88</c:v>
                </c:pt>
                <c:pt idx="3">
                  <c:v>258.84500000000003</c:v>
                </c:pt>
                <c:pt idx="4">
                  <c:v>309.81</c:v>
                </c:pt>
                <c:pt idx="5">
                  <c:v>360.77500000000003</c:v>
                </c:pt>
              </c:numCache>
            </c:numRef>
          </c:val>
        </c:ser>
        <c:ser>
          <c:idx val="31"/>
          <c:order val="31"/>
          <c:tx>
            <c:strRef>
              <c:f>Sheet5!$A$55</c:f>
              <c:strCache>
                <c:ptCount val="1"/>
                <c:pt idx="0">
                  <c:v>Shatter</c:v>
                </c:pt>
              </c:strCache>
            </c:strRef>
          </c:tx>
          <c:marker>
            <c:symbol val="none"/>
          </c:marker>
          <c:val>
            <c:numRef>
              <c:f>Sheet5!$C$55:$H$55</c:f>
              <c:numCache>
                <c:formatCode>General</c:formatCode>
                <c:ptCount val="6"/>
                <c:pt idx="0">
                  <c:v>124.96</c:v>
                </c:pt>
                <c:pt idx="1">
                  <c:v>158.88999999999999</c:v>
                </c:pt>
                <c:pt idx="2">
                  <c:v>192.82</c:v>
                </c:pt>
                <c:pt idx="3">
                  <c:v>226.75</c:v>
                </c:pt>
                <c:pt idx="4">
                  <c:v>260.67999999999995</c:v>
                </c:pt>
                <c:pt idx="5">
                  <c:v>294.61</c:v>
                </c:pt>
              </c:numCache>
            </c:numRef>
          </c:val>
        </c:ser>
        <c:ser>
          <c:idx val="32"/>
          <c:order val="32"/>
          <c:tx>
            <c:strRef>
              <c:f>Sheet5!$A$56</c:f>
              <c:strCache>
                <c:ptCount val="1"/>
                <c:pt idx="0">
                  <c:v>Dominant Blow (Str)</c:v>
                </c:pt>
              </c:strCache>
            </c:strRef>
          </c:tx>
          <c:marker>
            <c:symbol val="none"/>
          </c:marker>
          <c:val>
            <c:numRef>
              <c:f>Sheet5!$C$56:$H$56</c:f>
              <c:numCache>
                <c:formatCode>General</c:formatCode>
                <c:ptCount val="6"/>
                <c:pt idx="0">
                  <c:v>131.55000000000001</c:v>
                </c:pt>
                <c:pt idx="1">
                  <c:v>175.86</c:v>
                </c:pt>
                <c:pt idx="2">
                  <c:v>220.17</c:v>
                </c:pt>
                <c:pt idx="3">
                  <c:v>264.48</c:v>
                </c:pt>
                <c:pt idx="4">
                  <c:v>308.78999999999996</c:v>
                </c:pt>
                <c:pt idx="5">
                  <c:v>353.1</c:v>
                </c:pt>
              </c:numCache>
            </c:numRef>
          </c:val>
        </c:ser>
        <c:ser>
          <c:idx val="33"/>
          <c:order val="33"/>
          <c:tx>
            <c:strRef>
              <c:f>Sheet5!$A$57</c:f>
              <c:strCache>
                <c:ptCount val="1"/>
                <c:pt idx="0">
                  <c:v>Dominant Blow (Agi)</c:v>
                </c:pt>
              </c:strCache>
            </c:strRef>
          </c:tx>
          <c:marker>
            <c:symbol val="none"/>
          </c:marker>
          <c:val>
            <c:numRef>
              <c:f>Sheet5!$C$57:$H$57</c:f>
              <c:numCache>
                <c:formatCode>General</c:formatCode>
                <c:ptCount val="6"/>
                <c:pt idx="0">
                  <c:v>78.584999999999994</c:v>
                </c:pt>
                <c:pt idx="1">
                  <c:v>103.53649999999999</c:v>
                </c:pt>
                <c:pt idx="2">
                  <c:v>128.488</c:v>
                </c:pt>
                <c:pt idx="3">
                  <c:v>153.43949999999998</c:v>
                </c:pt>
                <c:pt idx="4">
                  <c:v>178.39099999999999</c:v>
                </c:pt>
                <c:pt idx="5">
                  <c:v>203.3425</c:v>
                </c:pt>
              </c:numCache>
            </c:numRef>
          </c:val>
        </c:ser>
        <c:ser>
          <c:idx val="34"/>
          <c:order val="34"/>
          <c:tx>
            <c:strRef>
              <c:f>Sheet5!$A$58</c:f>
              <c:strCache>
                <c:ptCount val="1"/>
                <c:pt idx="0">
                  <c:v>Dominant Blow (Int)</c:v>
                </c:pt>
              </c:strCache>
            </c:strRef>
          </c:tx>
          <c:marker>
            <c:symbol val="none"/>
          </c:marker>
          <c:val>
            <c:numRef>
              <c:f>Sheet5!$C$58:$H$58</c:f>
              <c:numCache>
                <c:formatCode>General</c:formatCode>
                <c:ptCount val="6"/>
                <c:pt idx="0">
                  <c:v>113.46375</c:v>
                </c:pt>
                <c:pt idx="1">
                  <c:v>155.6875</c:v>
                </c:pt>
                <c:pt idx="2">
                  <c:v>197.91125</c:v>
                </c:pt>
                <c:pt idx="3">
                  <c:v>240.13499999999999</c:v>
                </c:pt>
                <c:pt idx="4">
                  <c:v>282.35874999999999</c:v>
                </c:pt>
                <c:pt idx="5">
                  <c:v>324.58249999999998</c:v>
                </c:pt>
              </c:numCache>
            </c:numRef>
          </c:val>
        </c:ser>
        <c:ser>
          <c:idx val="35"/>
          <c:order val="35"/>
          <c:tx>
            <c:strRef>
              <c:f>Sheet5!$A$59</c:f>
              <c:strCache>
                <c:ptCount val="1"/>
                <c:pt idx="0">
                  <c:v>Doom Hammer</c:v>
                </c:pt>
              </c:strCache>
            </c:strRef>
          </c:tx>
          <c:marker>
            <c:symbol val="none"/>
          </c:marker>
          <c:val>
            <c:numRef>
              <c:f>Sheet5!$C$59:$H$59</c:f>
              <c:numCache>
                <c:formatCode>General</c:formatCode>
                <c:ptCount val="6"/>
                <c:pt idx="0">
                  <c:v>113.69999999999999</c:v>
                </c:pt>
                <c:pt idx="1">
                  <c:v>146.44</c:v>
                </c:pt>
                <c:pt idx="2">
                  <c:v>179.17999999999998</c:v>
                </c:pt>
                <c:pt idx="3">
                  <c:v>211.92</c:v>
                </c:pt>
                <c:pt idx="4">
                  <c:v>244.66</c:v>
                </c:pt>
                <c:pt idx="5">
                  <c:v>277.39999999999998</c:v>
                </c:pt>
              </c:numCache>
            </c:numRef>
          </c:val>
        </c:ser>
        <c:marker val="1"/>
        <c:axId val="87071360"/>
        <c:axId val="87077248"/>
      </c:lineChart>
      <c:catAx>
        <c:axId val="87071360"/>
        <c:scaling>
          <c:orientation val="minMax"/>
        </c:scaling>
        <c:axPos val="b"/>
        <c:numFmt formatCode="General" sourceLinked="1"/>
        <c:tickLblPos val="nextTo"/>
        <c:crossAx val="87077248"/>
        <c:crosses val="autoZero"/>
        <c:auto val="1"/>
        <c:lblAlgn val="ctr"/>
        <c:lblOffset val="100"/>
      </c:catAx>
      <c:valAx>
        <c:axId val="87077248"/>
        <c:scaling>
          <c:orientation val="minMax"/>
        </c:scaling>
        <c:axPos val="l"/>
        <c:majorGridlines/>
        <c:numFmt formatCode="General" sourceLinked="1"/>
        <c:tickLblPos val="nextTo"/>
        <c:crossAx val="870713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561976</xdr:colOff>
      <xdr:row>0</xdr:row>
      <xdr:rowOff>133351</xdr:rowOff>
    </xdr:from>
    <xdr:to>
      <xdr:col>19</xdr:col>
      <xdr:colOff>581025</xdr:colOff>
      <xdr:row>38</xdr:row>
      <xdr:rowOff>114301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523875</xdr:colOff>
      <xdr:row>0</xdr:row>
      <xdr:rowOff>142876</xdr:rowOff>
    </xdr:from>
    <xdr:to>
      <xdr:col>10</xdr:col>
      <xdr:colOff>323850</xdr:colOff>
      <xdr:row>38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523876</xdr:colOff>
      <xdr:row>40</xdr:row>
      <xdr:rowOff>1</xdr:rowOff>
    </xdr:from>
    <xdr:to>
      <xdr:col>10</xdr:col>
      <xdr:colOff>66676</xdr:colOff>
      <xdr:row>78</xdr:row>
      <xdr:rowOff>57151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activeCell="B2" sqref="B2"/>
    </sheetView>
  </sheetViews>
  <sheetFormatPr defaultRowHeight="15"/>
  <cols>
    <col min="1" max="1" width="9.7109375" bestFit="1" customWidth="1"/>
  </cols>
  <sheetData>
    <row r="1" spans="1:3">
      <c r="A1" t="s">
        <v>14</v>
      </c>
      <c r="B1">
        <v>30</v>
      </c>
      <c r="C1">
        <f>B1-1</f>
        <v>29</v>
      </c>
    </row>
    <row r="2" spans="1:3">
      <c r="A2" t="s">
        <v>33</v>
      </c>
      <c r="B2">
        <v>0</v>
      </c>
    </row>
    <row r="3" spans="1:3">
      <c r="A3" t="s">
        <v>34</v>
      </c>
      <c r="B3">
        <v>0</v>
      </c>
    </row>
    <row r="4" spans="1:3">
      <c r="A4" t="s">
        <v>35</v>
      </c>
      <c r="B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1"/>
  <sheetViews>
    <sheetView workbookViewId="0">
      <selection activeCell="O2" sqref="O2:O29"/>
    </sheetView>
  </sheetViews>
  <sheetFormatPr defaultRowHeight="15"/>
  <cols>
    <col min="1" max="1" width="19.28515625" customWidth="1"/>
    <col min="9" max="9" width="7.7109375" bestFit="1" customWidth="1"/>
    <col min="14" max="14" width="11.7109375" customWidth="1"/>
    <col min="16" max="16" width="18.42578125" customWidth="1"/>
    <col min="17" max="17" width="13.7109375" customWidth="1"/>
  </cols>
  <sheetData>
    <row r="1" spans="1:17">
      <c r="A1" t="s">
        <v>0</v>
      </c>
      <c r="B1" t="s">
        <v>2</v>
      </c>
      <c r="C1" t="s">
        <v>1</v>
      </c>
      <c r="D1" t="s">
        <v>3</v>
      </c>
      <c r="E1" t="s">
        <v>4</v>
      </c>
      <c r="F1" t="s">
        <v>5</v>
      </c>
      <c r="G1" t="s">
        <v>6</v>
      </c>
      <c r="I1" t="str">
        <f>"Str @" &amp; Sheet1!$B$1</f>
        <v>Str @30</v>
      </c>
      <c r="J1" t="str">
        <f>"Agi @" &amp; Sheet1!$B$1</f>
        <v>Agi @30</v>
      </c>
      <c r="K1" t="str">
        <f>"Int @" &amp; Sheet1!$B$1</f>
        <v>Int @30</v>
      </c>
      <c r="M1" t="s">
        <v>37</v>
      </c>
      <c r="N1" t="s">
        <v>102</v>
      </c>
      <c r="O1" t="s">
        <v>119</v>
      </c>
      <c r="P1" t="s">
        <v>111</v>
      </c>
      <c r="Q1" t="s">
        <v>112</v>
      </c>
    </row>
    <row r="2" spans="1:17">
      <c r="A2" t="s">
        <v>7</v>
      </c>
      <c r="B2">
        <v>15</v>
      </c>
      <c r="C2">
        <v>1.6</v>
      </c>
      <c r="D2">
        <v>17</v>
      </c>
      <c r="E2">
        <v>1.35</v>
      </c>
      <c r="F2">
        <v>21</v>
      </c>
      <c r="G2">
        <v>2.5</v>
      </c>
      <c r="I2" s="1">
        <f>B2+Sheet1!$C$1*Sheet2!C2+Sheet1!$B$2</f>
        <v>61.400000000000006</v>
      </c>
      <c r="J2" s="1">
        <f>D2+Sheet1!$C$1*Sheet2!E2+Sheet1!$B$3</f>
        <v>56.150000000000006</v>
      </c>
      <c r="K2" s="1">
        <f>F2+Sheet1!$C$1*Sheet2!G2+Sheet1!$B$4</f>
        <v>93.5</v>
      </c>
      <c r="M2">
        <f>I2*15+100</f>
        <v>1021.0000000000001</v>
      </c>
      <c r="N2">
        <f>1.2 + K2*0.01</f>
        <v>2.1349999999999998</v>
      </c>
      <c r="O2" s="2">
        <f>$M$31/M2</f>
        <v>1.2656796557996361</v>
      </c>
      <c r="P2">
        <f>B2+D2+F2</f>
        <v>53</v>
      </c>
      <c r="Q2">
        <f>C2+E2+G2</f>
        <v>5.45</v>
      </c>
    </row>
    <row r="3" spans="1:17">
      <c r="A3" t="s">
        <v>8</v>
      </c>
      <c r="B3">
        <v>22</v>
      </c>
      <c r="C3">
        <v>2.35</v>
      </c>
      <c r="D3">
        <v>13</v>
      </c>
      <c r="E3">
        <v>1</v>
      </c>
      <c r="F3">
        <v>18</v>
      </c>
      <c r="G3">
        <v>1.6</v>
      </c>
      <c r="I3" s="1">
        <f>B3+Sheet1!$C$1*Sheet2!C3+Sheet1!$B$2</f>
        <v>90.15</v>
      </c>
      <c r="J3" s="1">
        <f>D3+Sheet1!$C$1*Sheet2!E3+Sheet1!$B$3</f>
        <v>42</v>
      </c>
      <c r="K3" s="1">
        <f>F3+Sheet1!$C$1*Sheet2!G3+Sheet1!$B$4</f>
        <v>64.400000000000006</v>
      </c>
      <c r="M3">
        <f t="shared" ref="M3:M8" si="0">I3*15+100</f>
        <v>1452.25</v>
      </c>
      <c r="N3">
        <f t="shared" ref="N3:N29" si="1">1.2 + K3*0.01</f>
        <v>1.8439999999999999</v>
      </c>
      <c r="O3" s="2">
        <f t="shared" ref="O3:O29" si="2">$M$31/M3</f>
        <v>0.88983227995966852</v>
      </c>
      <c r="P3">
        <f t="shared" ref="P3:P29" si="3">B3+D3+F3</f>
        <v>53</v>
      </c>
      <c r="Q3">
        <f t="shared" ref="Q3:Q29" si="4">C3+E3+G3</f>
        <v>4.95</v>
      </c>
    </row>
    <row r="4" spans="1:17">
      <c r="A4" t="s">
        <v>9</v>
      </c>
      <c r="B4">
        <v>20</v>
      </c>
      <c r="C4">
        <v>1.95</v>
      </c>
      <c r="D4">
        <v>16</v>
      </c>
      <c r="E4">
        <v>1.75</v>
      </c>
      <c r="F4">
        <v>19</v>
      </c>
      <c r="G4">
        <v>1.85</v>
      </c>
      <c r="I4" s="1">
        <f>B4+Sheet1!$C$1*Sheet2!C4+Sheet1!$B$2</f>
        <v>76.55</v>
      </c>
      <c r="J4" s="1">
        <f>D4+Sheet1!$C$1*Sheet2!E4+Sheet1!$B$3</f>
        <v>66.75</v>
      </c>
      <c r="K4" s="1">
        <f>F4+Sheet1!$C$1*Sheet2!G4+Sheet1!$B$4</f>
        <v>72.650000000000006</v>
      </c>
      <c r="M4">
        <f t="shared" si="0"/>
        <v>1248.25</v>
      </c>
      <c r="N4">
        <f t="shared" si="1"/>
        <v>1.9264999999999999</v>
      </c>
      <c r="O4" s="2">
        <f t="shared" si="2"/>
        <v>1.0352565019598867</v>
      </c>
      <c r="P4">
        <f t="shared" si="3"/>
        <v>55</v>
      </c>
      <c r="Q4">
        <f t="shared" si="4"/>
        <v>5.5500000000000007</v>
      </c>
    </row>
    <row r="5" spans="1:17">
      <c r="A5" t="s">
        <v>10</v>
      </c>
      <c r="B5">
        <v>14</v>
      </c>
      <c r="C5">
        <v>1.55</v>
      </c>
      <c r="D5">
        <v>17</v>
      </c>
      <c r="E5">
        <v>2</v>
      </c>
      <c r="F5">
        <v>18</v>
      </c>
      <c r="G5">
        <v>2.2000000000000002</v>
      </c>
      <c r="I5" s="1">
        <f>B5+Sheet1!$C$1*Sheet2!C5+Sheet1!$B$2</f>
        <v>58.95</v>
      </c>
      <c r="J5" s="1">
        <f>D5+Sheet1!$C$1*Sheet2!E5+Sheet1!$B$3</f>
        <v>75</v>
      </c>
      <c r="K5" s="1">
        <f>F5+Sheet1!$C$1*Sheet2!G5+Sheet1!$B$4</f>
        <v>81.800000000000011</v>
      </c>
      <c r="M5">
        <f t="shared" si="0"/>
        <v>984.25</v>
      </c>
      <c r="N5">
        <f t="shared" si="1"/>
        <v>2.0180000000000002</v>
      </c>
      <c r="O5" s="2">
        <f t="shared" si="2"/>
        <v>1.3129376973039661</v>
      </c>
      <c r="P5">
        <f t="shared" si="3"/>
        <v>49</v>
      </c>
      <c r="Q5">
        <f t="shared" si="4"/>
        <v>5.75</v>
      </c>
    </row>
    <row r="6" spans="1:17">
      <c r="A6" t="s">
        <v>11</v>
      </c>
      <c r="B6">
        <v>15</v>
      </c>
      <c r="C6">
        <v>1.65</v>
      </c>
      <c r="D6">
        <v>18</v>
      </c>
      <c r="E6">
        <v>1.45</v>
      </c>
      <c r="F6">
        <v>19</v>
      </c>
      <c r="G6">
        <v>1.75</v>
      </c>
      <c r="I6" s="1">
        <f>B6+Sheet1!$C$1*Sheet2!C6+Sheet1!$B$2</f>
        <v>62.849999999999994</v>
      </c>
      <c r="J6" s="1">
        <f>D6+Sheet1!$C$1*Sheet2!E6+Sheet1!$B$3</f>
        <v>60.05</v>
      </c>
      <c r="K6" s="1">
        <f>F6+Sheet1!$C$1*Sheet2!G6+Sheet1!$B$4</f>
        <v>69.75</v>
      </c>
      <c r="M6">
        <f t="shared" si="0"/>
        <v>1042.75</v>
      </c>
      <c r="N6">
        <f t="shared" si="1"/>
        <v>1.8975</v>
      </c>
      <c r="O6" s="2">
        <f t="shared" si="2"/>
        <v>1.2392797205192316</v>
      </c>
      <c r="P6">
        <f t="shared" si="3"/>
        <v>52</v>
      </c>
      <c r="Q6">
        <f t="shared" si="4"/>
        <v>4.8499999999999996</v>
      </c>
    </row>
    <row r="7" spans="1:17">
      <c r="A7" t="s">
        <v>12</v>
      </c>
      <c r="B7">
        <v>23</v>
      </c>
      <c r="C7">
        <v>2.25</v>
      </c>
      <c r="D7">
        <v>14</v>
      </c>
      <c r="E7">
        <v>1.05</v>
      </c>
      <c r="F7">
        <v>18</v>
      </c>
      <c r="G7">
        <v>1.85</v>
      </c>
      <c r="I7" s="1">
        <f>B7+Sheet1!$C$1*Sheet2!C7+Sheet1!$B$2</f>
        <v>88.25</v>
      </c>
      <c r="J7" s="1">
        <f>D7+Sheet1!$C$1*Sheet2!E7+Sheet1!$B$3</f>
        <v>44.45</v>
      </c>
      <c r="K7" s="1">
        <f>F7+Sheet1!$C$1*Sheet2!G7+Sheet1!$B$4</f>
        <v>71.650000000000006</v>
      </c>
      <c r="M7">
        <f t="shared" si="0"/>
        <v>1423.75</v>
      </c>
      <c r="N7">
        <f t="shared" si="1"/>
        <v>1.9165000000000001</v>
      </c>
      <c r="O7" s="2">
        <f t="shared" si="2"/>
        <v>0.9076445503574565</v>
      </c>
      <c r="P7">
        <f t="shared" si="3"/>
        <v>55</v>
      </c>
      <c r="Q7">
        <f t="shared" si="4"/>
        <v>5.15</v>
      </c>
    </row>
    <row r="8" spans="1:17">
      <c r="A8" t="s">
        <v>13</v>
      </c>
      <c r="B8">
        <v>19</v>
      </c>
      <c r="C8">
        <v>2.2999999999999998</v>
      </c>
      <c r="D8">
        <v>13</v>
      </c>
      <c r="E8">
        <v>1.7</v>
      </c>
      <c r="F8">
        <v>21</v>
      </c>
      <c r="G8">
        <v>1.6</v>
      </c>
      <c r="I8" s="1">
        <f>B8+Sheet1!$C$1*Sheet2!C8+Sheet1!$B$2</f>
        <v>85.699999999999989</v>
      </c>
      <c r="J8" s="1">
        <f>D8+Sheet1!$C$1*Sheet2!E8+Sheet1!$B$3</f>
        <v>62.3</v>
      </c>
      <c r="K8" s="1">
        <f>F8+Sheet1!$C$1*Sheet2!G8+Sheet1!$B$4</f>
        <v>67.400000000000006</v>
      </c>
      <c r="M8">
        <f t="shared" si="0"/>
        <v>1385.4999999999998</v>
      </c>
      <c r="N8">
        <f t="shared" si="1"/>
        <v>1.8740000000000001</v>
      </c>
      <c r="O8" s="2">
        <f t="shared" si="2"/>
        <v>0.93270222199309194</v>
      </c>
      <c r="P8">
        <f t="shared" si="3"/>
        <v>53</v>
      </c>
      <c r="Q8">
        <f t="shared" si="4"/>
        <v>5.6</v>
      </c>
    </row>
    <row r="9" spans="1:17">
      <c r="A9" t="s">
        <v>41</v>
      </c>
      <c r="B9">
        <v>25</v>
      </c>
      <c r="C9">
        <v>2.8</v>
      </c>
      <c r="D9">
        <v>9</v>
      </c>
      <c r="E9">
        <v>0.9</v>
      </c>
      <c r="F9">
        <v>15</v>
      </c>
      <c r="G9">
        <v>1.35</v>
      </c>
      <c r="I9" s="1">
        <f>B9+Sheet1!$C$1*Sheet2!C9+Sheet1!$B$2</f>
        <v>106.19999999999999</v>
      </c>
      <c r="J9" s="1">
        <f>D9+Sheet1!$C$1*Sheet2!E9+Sheet1!$B$3</f>
        <v>35.1</v>
      </c>
      <c r="K9" s="1">
        <f>F9+Sheet1!$C$1*Sheet2!G9+Sheet1!$B$4</f>
        <v>54.150000000000006</v>
      </c>
      <c r="M9">
        <f t="shared" ref="M9:M10" si="5">I9*15+100</f>
        <v>1692.9999999999998</v>
      </c>
      <c r="N9">
        <f t="shared" si="1"/>
        <v>1.7415</v>
      </c>
      <c r="O9" s="2">
        <f t="shared" si="2"/>
        <v>0.76329529153657938</v>
      </c>
      <c r="P9">
        <f t="shared" si="3"/>
        <v>49</v>
      </c>
      <c r="Q9">
        <f t="shared" si="4"/>
        <v>5.05</v>
      </c>
    </row>
    <row r="10" spans="1:17">
      <c r="A10" t="s">
        <v>43</v>
      </c>
      <c r="B10">
        <v>22</v>
      </c>
      <c r="C10">
        <v>2.6</v>
      </c>
      <c r="D10">
        <v>15</v>
      </c>
      <c r="E10">
        <v>1.6</v>
      </c>
      <c r="F10">
        <v>15</v>
      </c>
      <c r="G10">
        <v>1.5</v>
      </c>
      <c r="I10" s="1">
        <f>B10+Sheet1!$C$1*Sheet2!C10+Sheet1!$B$2</f>
        <v>97.4</v>
      </c>
      <c r="J10" s="1">
        <f>D10+Sheet1!$C$1*Sheet2!E10+Sheet1!$B$3</f>
        <v>61.400000000000006</v>
      </c>
      <c r="K10" s="1">
        <f>F10+Sheet1!$C$1*Sheet2!G10+Sheet1!$B$4</f>
        <v>58.5</v>
      </c>
      <c r="M10">
        <f t="shared" si="5"/>
        <v>1561</v>
      </c>
      <c r="N10">
        <f t="shared" si="1"/>
        <v>1.7849999999999999</v>
      </c>
      <c r="O10" s="2">
        <f t="shared" si="2"/>
        <v>0.8278404411091792</v>
      </c>
      <c r="P10">
        <f t="shared" si="3"/>
        <v>52</v>
      </c>
      <c r="Q10">
        <f t="shared" si="4"/>
        <v>5.7</v>
      </c>
    </row>
    <row r="11" spans="1:17">
      <c r="A11" t="s">
        <v>45</v>
      </c>
      <c r="B11">
        <v>18</v>
      </c>
      <c r="C11">
        <v>1.35</v>
      </c>
      <c r="D11">
        <v>14</v>
      </c>
      <c r="E11">
        <v>1.1000000000000001</v>
      </c>
      <c r="F11">
        <v>19</v>
      </c>
      <c r="G11">
        <v>2.2000000000000002</v>
      </c>
      <c r="I11" s="1">
        <f>B11+Sheet1!$C$1*Sheet2!C11+Sheet1!$B$2</f>
        <v>57.150000000000006</v>
      </c>
      <c r="J11" s="1">
        <f>D11+Sheet1!$C$1*Sheet2!E11+Sheet1!$B$3</f>
        <v>45.900000000000006</v>
      </c>
      <c r="K11" s="1">
        <f>F11+Sheet1!$C$1*Sheet2!G11+Sheet1!$B$4</f>
        <v>82.800000000000011</v>
      </c>
      <c r="M11">
        <f t="shared" ref="M11" si="6">I11*15+100</f>
        <v>957.25000000000011</v>
      </c>
      <c r="N11">
        <f t="shared" si="1"/>
        <v>2.028</v>
      </c>
      <c r="O11" s="2">
        <f t="shared" si="2"/>
        <v>1.3499701525948586</v>
      </c>
      <c r="P11">
        <f t="shared" si="3"/>
        <v>51</v>
      </c>
      <c r="Q11">
        <f t="shared" si="4"/>
        <v>4.6500000000000004</v>
      </c>
    </row>
    <row r="12" spans="1:17">
      <c r="A12" t="s">
        <v>47</v>
      </c>
      <c r="B12">
        <v>25</v>
      </c>
      <c r="C12">
        <v>2.7</v>
      </c>
      <c r="D12">
        <v>10</v>
      </c>
      <c r="E12">
        <v>0.9</v>
      </c>
      <c r="F12">
        <v>14</v>
      </c>
      <c r="G12">
        <v>1</v>
      </c>
      <c r="I12" s="1">
        <f>B12+Sheet1!$C$1*Sheet2!C12+Sheet1!$B$2</f>
        <v>103.30000000000001</v>
      </c>
      <c r="J12" s="1">
        <f>D12+Sheet1!$C$1*Sheet2!E12+Sheet1!$B$3</f>
        <v>36.1</v>
      </c>
      <c r="K12" s="1">
        <f>F12+Sheet1!$C$1*Sheet2!G12+Sheet1!$B$4</f>
        <v>43</v>
      </c>
      <c r="M12">
        <f t="shared" ref="M12" si="7">I12*15+100</f>
        <v>1649.5000000000002</v>
      </c>
      <c r="N12">
        <f t="shared" si="1"/>
        <v>1.63</v>
      </c>
      <c r="O12" s="2">
        <f t="shared" si="2"/>
        <v>0.78342463084051439</v>
      </c>
      <c r="P12">
        <f t="shared" si="3"/>
        <v>49</v>
      </c>
      <c r="Q12">
        <f t="shared" si="4"/>
        <v>4.5999999999999996</v>
      </c>
    </row>
    <row r="13" spans="1:17">
      <c r="A13" t="s">
        <v>49</v>
      </c>
      <c r="B13">
        <v>15</v>
      </c>
      <c r="C13">
        <v>1.6</v>
      </c>
      <c r="D13">
        <v>19</v>
      </c>
      <c r="E13">
        <v>1.8</v>
      </c>
      <c r="F13">
        <v>21</v>
      </c>
      <c r="G13">
        <v>2.15</v>
      </c>
      <c r="I13" s="1">
        <f>B13+Sheet1!$C$1*Sheet2!C13+Sheet1!$B$2</f>
        <v>61.400000000000006</v>
      </c>
      <c r="J13" s="1">
        <f>D13+Sheet1!$C$1*Sheet2!E13+Sheet1!$B$3</f>
        <v>71.2</v>
      </c>
      <c r="K13" s="1">
        <f>F13+Sheet1!$C$1*Sheet2!G13+Sheet1!$B$4</f>
        <v>83.35</v>
      </c>
      <c r="M13">
        <f t="shared" ref="M13" si="8">I13*15+100</f>
        <v>1021.0000000000001</v>
      </c>
      <c r="N13">
        <f t="shared" si="1"/>
        <v>2.0335000000000001</v>
      </c>
      <c r="O13" s="2">
        <f t="shared" si="2"/>
        <v>1.2656796557996361</v>
      </c>
      <c r="P13">
        <f t="shared" si="3"/>
        <v>55</v>
      </c>
      <c r="Q13">
        <f t="shared" si="4"/>
        <v>5.5500000000000007</v>
      </c>
    </row>
    <row r="14" spans="1:17">
      <c r="A14" t="s">
        <v>51</v>
      </c>
      <c r="B14">
        <v>15</v>
      </c>
      <c r="C14">
        <v>1.5</v>
      </c>
      <c r="D14">
        <v>14</v>
      </c>
      <c r="E14">
        <v>1.2</v>
      </c>
      <c r="F14">
        <v>20</v>
      </c>
      <c r="G14">
        <v>2.2999999999999998</v>
      </c>
      <c r="I14" s="1">
        <f>B14+Sheet1!$C$1*Sheet2!C14+Sheet1!$B$2</f>
        <v>58.5</v>
      </c>
      <c r="J14" s="1">
        <f>D14+Sheet1!$C$1*Sheet2!E14+Sheet1!$B$3</f>
        <v>48.8</v>
      </c>
      <c r="K14" s="1">
        <f>F14+Sheet1!$C$1*Sheet2!G14+Sheet1!$B$4</f>
        <v>86.699999999999989</v>
      </c>
      <c r="M14">
        <f t="shared" ref="M14" si="9">I14*15+100</f>
        <v>977.5</v>
      </c>
      <c r="N14">
        <f t="shared" si="1"/>
        <v>2.0669999999999997</v>
      </c>
      <c r="O14" s="2">
        <f t="shared" si="2"/>
        <v>1.322004018998904</v>
      </c>
      <c r="P14">
        <f t="shared" si="3"/>
        <v>49</v>
      </c>
      <c r="Q14">
        <f t="shared" si="4"/>
        <v>5</v>
      </c>
    </row>
    <row r="15" spans="1:17">
      <c r="A15" t="s">
        <v>53</v>
      </c>
      <c r="B15">
        <v>19</v>
      </c>
      <c r="C15">
        <v>2</v>
      </c>
      <c r="D15">
        <v>15</v>
      </c>
      <c r="E15">
        <v>1.35</v>
      </c>
      <c r="F15">
        <v>17</v>
      </c>
      <c r="G15">
        <v>1.45</v>
      </c>
      <c r="I15" s="1">
        <f>B15+Sheet1!$C$1*Sheet2!C15+Sheet1!$B$2</f>
        <v>77</v>
      </c>
      <c r="J15" s="1">
        <f>D15+Sheet1!$C$1*Sheet2!E15+Sheet1!$B$3</f>
        <v>54.150000000000006</v>
      </c>
      <c r="K15" s="1">
        <f>F15+Sheet1!$C$1*Sheet2!G15+Sheet1!$B$4</f>
        <v>59.05</v>
      </c>
      <c r="M15">
        <f t="shared" ref="M15" si="10">I15*15+100</f>
        <v>1255</v>
      </c>
      <c r="N15">
        <f t="shared" si="1"/>
        <v>1.7905</v>
      </c>
      <c r="O15" s="2">
        <f t="shared" si="2"/>
        <v>1.0296883892999431</v>
      </c>
      <c r="P15">
        <f t="shared" si="3"/>
        <v>51</v>
      </c>
      <c r="Q15">
        <f t="shared" si="4"/>
        <v>4.8</v>
      </c>
    </row>
    <row r="16" spans="1:17">
      <c r="A16" t="s">
        <v>55</v>
      </c>
      <c r="B16">
        <v>15</v>
      </c>
      <c r="C16">
        <v>1.55</v>
      </c>
      <c r="D16">
        <v>17</v>
      </c>
      <c r="E16">
        <v>1.5</v>
      </c>
      <c r="F16">
        <v>19</v>
      </c>
      <c r="G16">
        <v>2</v>
      </c>
      <c r="I16" s="1">
        <f>B16+Sheet1!$C$1*Sheet2!C16+Sheet1!$B$2</f>
        <v>59.95</v>
      </c>
      <c r="J16" s="1">
        <f>D16+Sheet1!$C$1*Sheet2!E16+Sheet1!$B$3</f>
        <v>60.5</v>
      </c>
      <c r="K16" s="1">
        <f>F16+Sheet1!$C$1*Sheet2!G16+Sheet1!$B$4</f>
        <v>77</v>
      </c>
      <c r="M16">
        <f t="shared" ref="M16" si="11">I16*15+100</f>
        <v>999.25</v>
      </c>
      <c r="N16">
        <f t="shared" si="1"/>
        <v>1.97</v>
      </c>
      <c r="O16" s="2">
        <f t="shared" si="2"/>
        <v>1.2932288502090854</v>
      </c>
      <c r="P16">
        <f t="shared" si="3"/>
        <v>51</v>
      </c>
      <c r="Q16">
        <f t="shared" si="4"/>
        <v>5.05</v>
      </c>
    </row>
    <row r="17" spans="1:17">
      <c r="A17" t="s">
        <v>57</v>
      </c>
      <c r="B17">
        <v>20</v>
      </c>
      <c r="C17">
        <v>2.5499999999999998</v>
      </c>
      <c r="D17">
        <v>15</v>
      </c>
      <c r="E17">
        <v>1.2</v>
      </c>
      <c r="F17">
        <v>18</v>
      </c>
      <c r="G17">
        <v>1.8</v>
      </c>
      <c r="I17" s="1">
        <f>B17+Sheet1!$C$1*Sheet2!C17+Sheet1!$B$2</f>
        <v>93.949999999999989</v>
      </c>
      <c r="J17" s="1">
        <f>D17+Sheet1!$C$1*Sheet2!E17+Sheet1!$B$3</f>
        <v>49.8</v>
      </c>
      <c r="K17" s="1">
        <f>F17+Sheet1!$C$1*Sheet2!G17+Sheet1!$B$4</f>
        <v>70.2</v>
      </c>
      <c r="M17">
        <f t="shared" ref="M17" si="12">I17*15+100</f>
        <v>1509.2499999999998</v>
      </c>
      <c r="N17">
        <f t="shared" si="1"/>
        <v>1.9020000000000001</v>
      </c>
      <c r="O17" s="2">
        <f t="shared" si="2"/>
        <v>0.85622589270924554</v>
      </c>
      <c r="P17">
        <f t="shared" si="3"/>
        <v>53</v>
      </c>
      <c r="Q17">
        <f t="shared" si="4"/>
        <v>5.55</v>
      </c>
    </row>
    <row r="18" spans="1:17">
      <c r="A18" t="s">
        <v>59</v>
      </c>
      <c r="B18">
        <v>19</v>
      </c>
      <c r="C18">
        <v>1.9</v>
      </c>
      <c r="D18">
        <v>18</v>
      </c>
      <c r="E18">
        <v>1.7</v>
      </c>
      <c r="F18">
        <v>20</v>
      </c>
      <c r="G18">
        <v>2.15</v>
      </c>
      <c r="I18" s="1">
        <f>B18+Sheet1!$C$1*Sheet2!C18+Sheet1!$B$2</f>
        <v>74.099999999999994</v>
      </c>
      <c r="J18" s="1">
        <f>D18+Sheet1!$C$1*Sheet2!E18+Sheet1!$B$3</f>
        <v>67.3</v>
      </c>
      <c r="K18" s="1">
        <f>F18+Sheet1!$C$1*Sheet2!G18+Sheet1!$B$4</f>
        <v>82.35</v>
      </c>
      <c r="M18">
        <f t="shared" ref="M18" si="13">I18*15+100</f>
        <v>1211.5</v>
      </c>
      <c r="N18">
        <f t="shared" si="1"/>
        <v>2.0234999999999999</v>
      </c>
      <c r="O18" s="2">
        <f t="shared" si="2"/>
        <v>1.0666602794646542</v>
      </c>
      <c r="P18">
        <f t="shared" si="3"/>
        <v>57</v>
      </c>
      <c r="Q18">
        <f t="shared" si="4"/>
        <v>5.75</v>
      </c>
    </row>
    <row r="19" spans="1:17">
      <c r="A19" t="s">
        <v>61</v>
      </c>
      <c r="B19">
        <v>22</v>
      </c>
      <c r="C19">
        <v>2.2999999999999998</v>
      </c>
      <c r="D19">
        <v>14</v>
      </c>
      <c r="E19">
        <v>1.45</v>
      </c>
      <c r="F19">
        <v>17</v>
      </c>
      <c r="G19">
        <v>1.85</v>
      </c>
      <c r="I19" s="1">
        <f>B19+Sheet1!$C$1*Sheet2!C19+Sheet1!$B$2</f>
        <v>88.699999999999989</v>
      </c>
      <c r="J19" s="1">
        <f>D19+Sheet1!$C$1*Sheet2!E19+Sheet1!$B$3</f>
        <v>56.05</v>
      </c>
      <c r="K19" s="1">
        <f>F19+Sheet1!$C$1*Sheet2!G19+Sheet1!$B$4</f>
        <v>70.650000000000006</v>
      </c>
      <c r="M19">
        <f t="shared" ref="M19" si="14">I19*15+100</f>
        <v>1430.4999999999998</v>
      </c>
      <c r="N19">
        <f t="shared" si="1"/>
        <v>1.9064999999999999</v>
      </c>
      <c r="O19" s="2">
        <f t="shared" si="2"/>
        <v>0.90336171168921975</v>
      </c>
      <c r="P19">
        <f t="shared" si="3"/>
        <v>53</v>
      </c>
      <c r="Q19">
        <f t="shared" si="4"/>
        <v>5.6</v>
      </c>
    </row>
    <row r="20" spans="1:17">
      <c r="A20" t="s">
        <v>63</v>
      </c>
      <c r="B20">
        <v>18</v>
      </c>
      <c r="C20">
        <v>2.35</v>
      </c>
      <c r="D20">
        <v>23</v>
      </c>
      <c r="E20">
        <v>1.95</v>
      </c>
      <c r="F20">
        <v>16</v>
      </c>
      <c r="G20">
        <v>1.3</v>
      </c>
      <c r="I20" s="1">
        <f>B20+Sheet1!$C$1*Sheet2!C20+Sheet1!$B$2</f>
        <v>86.15</v>
      </c>
      <c r="J20" s="1">
        <f>D20+Sheet1!$C$1*Sheet2!E20+Sheet1!$B$3</f>
        <v>79.55</v>
      </c>
      <c r="K20" s="1">
        <f>F20+Sheet1!$C$1*Sheet2!G20+Sheet1!$B$4</f>
        <v>53.7</v>
      </c>
      <c r="M20">
        <f t="shared" ref="M20" si="15">I20*15+100</f>
        <v>1392.25</v>
      </c>
      <c r="N20">
        <f t="shared" si="1"/>
        <v>1.7370000000000001</v>
      </c>
      <c r="O20" s="2">
        <f t="shared" si="2"/>
        <v>0.92818023240899883</v>
      </c>
      <c r="P20">
        <f t="shared" si="3"/>
        <v>57</v>
      </c>
      <c r="Q20">
        <f t="shared" si="4"/>
        <v>5.6</v>
      </c>
    </row>
    <row r="21" spans="1:17">
      <c r="A21" t="s">
        <v>66</v>
      </c>
      <c r="B21">
        <v>23</v>
      </c>
      <c r="C21">
        <v>2.5499999999999998</v>
      </c>
      <c r="D21">
        <v>12</v>
      </c>
      <c r="E21">
        <v>0.9</v>
      </c>
      <c r="F21">
        <v>14</v>
      </c>
      <c r="G21">
        <v>1.25</v>
      </c>
      <c r="I21" s="1">
        <f>B21+Sheet1!$C$1*Sheet2!C21+Sheet1!$B$2</f>
        <v>96.949999999999989</v>
      </c>
      <c r="J21" s="1">
        <f>D21+Sheet1!$C$1*Sheet2!E21+Sheet1!$B$3</f>
        <v>38.1</v>
      </c>
      <c r="K21" s="1">
        <f>F21+Sheet1!$C$1*Sheet2!G21+Sheet1!$B$4</f>
        <v>50.25</v>
      </c>
      <c r="M21">
        <f t="shared" ref="M21" si="16">I21*15+100</f>
        <v>1554.2499999999998</v>
      </c>
      <c r="N21">
        <f t="shared" si="1"/>
        <v>1.7025000000000001</v>
      </c>
      <c r="O21" s="2">
        <f t="shared" si="2"/>
        <v>0.83143569475401569</v>
      </c>
      <c r="P21">
        <f t="shared" si="3"/>
        <v>49</v>
      </c>
      <c r="Q21">
        <f t="shared" si="4"/>
        <v>4.6999999999999993</v>
      </c>
    </row>
    <row r="22" spans="1:17">
      <c r="A22" t="s">
        <v>70</v>
      </c>
      <c r="B22">
        <v>14</v>
      </c>
      <c r="C22">
        <v>1.45</v>
      </c>
      <c r="D22">
        <v>17</v>
      </c>
      <c r="E22">
        <v>1.55</v>
      </c>
      <c r="F22">
        <v>19</v>
      </c>
      <c r="G22">
        <v>1.85</v>
      </c>
      <c r="I22" s="1">
        <f>B22+Sheet1!$C$1*Sheet2!C22+Sheet1!$B$2</f>
        <v>56.05</v>
      </c>
      <c r="J22" s="1">
        <f>D22+Sheet1!$C$1*Sheet2!E22+Sheet1!$B$3</f>
        <v>61.95</v>
      </c>
      <c r="K22" s="1">
        <f>F22+Sheet1!$C$1*Sheet2!G22+Sheet1!$B$4</f>
        <v>72.650000000000006</v>
      </c>
      <c r="M22">
        <f t="shared" ref="M22" si="17">I22*15+100</f>
        <v>940.75</v>
      </c>
      <c r="N22">
        <f t="shared" si="1"/>
        <v>1.9264999999999999</v>
      </c>
      <c r="O22" s="2">
        <f t="shared" si="2"/>
        <v>1.3736475456512662</v>
      </c>
      <c r="P22">
        <f t="shared" si="3"/>
        <v>50</v>
      </c>
      <c r="Q22">
        <f t="shared" si="4"/>
        <v>4.8499999999999996</v>
      </c>
    </row>
    <row r="23" spans="1:17">
      <c r="A23" t="s">
        <v>74</v>
      </c>
      <c r="B23">
        <v>21</v>
      </c>
      <c r="C23">
        <v>1.85</v>
      </c>
      <c r="D23">
        <v>23</v>
      </c>
      <c r="E23">
        <v>2.15</v>
      </c>
      <c r="F23">
        <v>14</v>
      </c>
      <c r="G23">
        <v>1.5</v>
      </c>
      <c r="I23" s="1">
        <f>B23+Sheet1!$C$1*Sheet2!C23+Sheet1!$B$2</f>
        <v>74.650000000000006</v>
      </c>
      <c r="J23" s="1">
        <f>D23+Sheet1!$C$1*Sheet2!E23+Sheet1!$B$3</f>
        <v>85.35</v>
      </c>
      <c r="K23" s="1">
        <f>F23+Sheet1!$C$1*Sheet2!G23+Sheet1!$B$4</f>
        <v>57.5</v>
      </c>
      <c r="M23">
        <f t="shared" ref="M23" si="18">I23*15+100</f>
        <v>1219.75</v>
      </c>
      <c r="N23">
        <f t="shared" si="1"/>
        <v>1.7749999999999999</v>
      </c>
      <c r="O23" s="2">
        <f t="shared" si="2"/>
        <v>1.0594457295113169</v>
      </c>
      <c r="P23">
        <f t="shared" si="3"/>
        <v>58</v>
      </c>
      <c r="Q23">
        <f t="shared" si="4"/>
        <v>5.5</v>
      </c>
    </row>
    <row r="24" spans="1:17">
      <c r="A24" t="s">
        <v>80</v>
      </c>
      <c r="B24">
        <v>22</v>
      </c>
      <c r="C24">
        <v>2.5499999999999998</v>
      </c>
      <c r="D24">
        <v>13</v>
      </c>
      <c r="E24">
        <v>1.1000000000000001</v>
      </c>
      <c r="F24">
        <v>17</v>
      </c>
      <c r="G24">
        <v>1.6</v>
      </c>
      <c r="I24" s="1">
        <f>B24+Sheet1!$C$1*Sheet2!C24+Sheet1!$B$2</f>
        <v>95.949999999999989</v>
      </c>
      <c r="J24" s="1">
        <f>D24+Sheet1!$C$1*Sheet2!E24+Sheet1!$B$3</f>
        <v>44.900000000000006</v>
      </c>
      <c r="K24" s="1">
        <f>F24+Sheet1!$C$1*Sheet2!G24+Sheet1!$B$4</f>
        <v>63.400000000000006</v>
      </c>
      <c r="M24">
        <f t="shared" ref="M24" si="19">I24*15+100</f>
        <v>1539.2499999999998</v>
      </c>
      <c r="N24">
        <f t="shared" si="1"/>
        <v>1.8340000000000001</v>
      </c>
      <c r="O24" s="2">
        <f t="shared" si="2"/>
        <v>0.83953804032576185</v>
      </c>
      <c r="P24">
        <f t="shared" si="3"/>
        <v>52</v>
      </c>
      <c r="Q24">
        <f t="shared" si="4"/>
        <v>5.25</v>
      </c>
    </row>
    <row r="25" spans="1:17">
      <c r="A25" t="s">
        <v>83</v>
      </c>
      <c r="B25">
        <v>20</v>
      </c>
      <c r="C25">
        <v>2</v>
      </c>
      <c r="D25">
        <v>22</v>
      </c>
      <c r="E25">
        <v>2.1</v>
      </c>
      <c r="F25">
        <v>14</v>
      </c>
      <c r="G25">
        <v>1.2</v>
      </c>
      <c r="I25" s="1">
        <f>B25+Sheet1!$C$1*Sheet2!C25+Sheet1!$B$2</f>
        <v>78</v>
      </c>
      <c r="J25" s="1">
        <f>D25+Sheet1!$C$1*Sheet2!E25+Sheet1!$B$3</f>
        <v>82.9</v>
      </c>
      <c r="K25" s="1">
        <f>F25+Sheet1!$C$1*Sheet2!G25+Sheet1!$B$4</f>
        <v>48.8</v>
      </c>
      <c r="M25">
        <f t="shared" ref="M25" si="20">I25*15+100</f>
        <v>1270</v>
      </c>
      <c r="N25">
        <f t="shared" si="1"/>
        <v>1.6879999999999999</v>
      </c>
      <c r="O25" s="2">
        <f t="shared" si="2"/>
        <v>1.0175267154105738</v>
      </c>
      <c r="P25">
        <f t="shared" si="3"/>
        <v>56</v>
      </c>
      <c r="Q25">
        <f t="shared" si="4"/>
        <v>5.3</v>
      </c>
    </row>
    <row r="26" spans="1:17">
      <c r="A26" t="s">
        <v>86</v>
      </c>
      <c r="B26">
        <v>23</v>
      </c>
      <c r="C26">
        <v>2.5499999999999998</v>
      </c>
      <c r="D26">
        <v>14</v>
      </c>
      <c r="E26">
        <v>1.1499999999999999</v>
      </c>
      <c r="F26">
        <v>11</v>
      </c>
      <c r="G26">
        <v>1</v>
      </c>
      <c r="I26" s="1">
        <f>B26+Sheet1!$C$1*Sheet2!C26+Sheet1!$B$2</f>
        <v>96.949999999999989</v>
      </c>
      <c r="J26" s="1">
        <f>D26+Sheet1!$C$1*Sheet2!E26+Sheet1!$B$3</f>
        <v>47.349999999999994</v>
      </c>
      <c r="K26" s="1">
        <f>F26+Sheet1!$C$1*Sheet2!G26+Sheet1!$B$4</f>
        <v>40</v>
      </c>
      <c r="M26">
        <f t="shared" ref="M26" si="21">I26*15+100</f>
        <v>1554.2499999999998</v>
      </c>
      <c r="N26">
        <f t="shared" si="1"/>
        <v>1.6</v>
      </c>
      <c r="O26" s="2">
        <f t="shared" si="2"/>
        <v>0.83143569475401569</v>
      </c>
      <c r="P26">
        <f t="shared" si="3"/>
        <v>48</v>
      </c>
      <c r="Q26">
        <f t="shared" si="4"/>
        <v>4.6999999999999993</v>
      </c>
    </row>
    <row r="27" spans="1:17">
      <c r="A27" t="s">
        <v>89</v>
      </c>
      <c r="B27">
        <v>18</v>
      </c>
      <c r="C27">
        <v>1.7</v>
      </c>
      <c r="D27">
        <v>10</v>
      </c>
      <c r="E27">
        <v>0.8</v>
      </c>
      <c r="F27">
        <v>24</v>
      </c>
      <c r="G27">
        <v>2.2999999999999998</v>
      </c>
      <c r="I27" s="1">
        <f>B27+Sheet1!$C$1*Sheet2!C27+Sheet1!$B$2</f>
        <v>67.3</v>
      </c>
      <c r="J27" s="1">
        <f>D27+Sheet1!$C$1*Sheet2!E27+Sheet1!$B$3</f>
        <v>33.200000000000003</v>
      </c>
      <c r="K27" s="1">
        <f>F27+Sheet1!$C$1*Sheet2!G27+Sheet1!$B$4</f>
        <v>90.699999999999989</v>
      </c>
      <c r="M27">
        <f t="shared" ref="M27" si="22">I27*15+100</f>
        <v>1109.5</v>
      </c>
      <c r="N27">
        <f t="shared" si="1"/>
        <v>2.1069999999999998</v>
      </c>
      <c r="O27" s="2">
        <f t="shared" si="2"/>
        <v>1.1647218824438295</v>
      </c>
      <c r="P27">
        <f t="shared" si="3"/>
        <v>52</v>
      </c>
      <c r="Q27">
        <f t="shared" si="4"/>
        <v>4.8</v>
      </c>
    </row>
    <row r="28" spans="1:17">
      <c r="A28" t="s">
        <v>91</v>
      </c>
      <c r="B28">
        <v>23</v>
      </c>
      <c r="C28">
        <v>2.5</v>
      </c>
      <c r="D28">
        <v>15</v>
      </c>
      <c r="E28">
        <v>1.5</v>
      </c>
      <c r="F28">
        <v>15</v>
      </c>
      <c r="G28">
        <v>1.5</v>
      </c>
      <c r="I28" s="1">
        <f>B28+Sheet1!$C$1*Sheet2!C28+Sheet1!$B$2</f>
        <v>95.5</v>
      </c>
      <c r="J28" s="1">
        <f>D28+Sheet1!$C$1*Sheet2!E28+Sheet1!$B$3</f>
        <v>58.5</v>
      </c>
      <c r="K28" s="1">
        <f>F28+Sheet1!$C$1*Sheet2!G28+Sheet1!$B$4</f>
        <v>58.5</v>
      </c>
      <c r="M28">
        <f t="shared" ref="M28" si="23">I28*15+100</f>
        <v>1532.5</v>
      </c>
      <c r="N28">
        <f t="shared" si="1"/>
        <v>1.7849999999999999</v>
      </c>
      <c r="O28" s="2">
        <f t="shared" si="2"/>
        <v>0.84323584246096484</v>
      </c>
      <c r="P28">
        <f t="shared" si="3"/>
        <v>53</v>
      </c>
      <c r="Q28">
        <f t="shared" si="4"/>
        <v>5.5</v>
      </c>
    </row>
    <row r="29" spans="1:17">
      <c r="A29" t="s">
        <v>94</v>
      </c>
      <c r="B29">
        <v>20</v>
      </c>
      <c r="C29">
        <v>1.95</v>
      </c>
      <c r="D29">
        <v>20</v>
      </c>
      <c r="E29">
        <v>1.95</v>
      </c>
      <c r="F29">
        <v>20</v>
      </c>
      <c r="G29">
        <v>1.95</v>
      </c>
      <c r="I29" s="1">
        <f>B29+Sheet1!$C$1*Sheet2!C29+Sheet1!$B$2</f>
        <v>76.55</v>
      </c>
      <c r="J29" s="1">
        <f>D29+Sheet1!$C$1*Sheet2!E29+Sheet1!$B$3</f>
        <v>76.55</v>
      </c>
      <c r="K29" s="1">
        <f>F29+Sheet1!$C$1*Sheet2!G29+Sheet1!$B$4</f>
        <v>76.55</v>
      </c>
      <c r="M29">
        <f t="shared" ref="M29" si="24">I29*15+100</f>
        <v>1248.25</v>
      </c>
      <c r="N29">
        <f t="shared" si="1"/>
        <v>1.9655</v>
      </c>
      <c r="O29" s="2">
        <f t="shared" si="2"/>
        <v>1.0352565019598867</v>
      </c>
      <c r="P29">
        <f t="shared" si="3"/>
        <v>60</v>
      </c>
      <c r="Q29">
        <f t="shared" si="4"/>
        <v>5.85</v>
      </c>
    </row>
    <row r="31" spans="1:17">
      <c r="L31" t="s">
        <v>113</v>
      </c>
      <c r="M31">
        <f>AVERAGE(M2:M29)</f>
        <v>1292.2589285714287</v>
      </c>
      <c r="N31">
        <f t="shared" ref="N31:Q31" si="25">AVERAGE(N2:N29)</f>
        <v>1.8789107142857144</v>
      </c>
      <c r="P31">
        <f t="shared" si="25"/>
        <v>52.678571428571431</v>
      </c>
      <c r="Q31">
        <f t="shared" si="25"/>
        <v>5.2374999999999989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V55"/>
  <sheetViews>
    <sheetView topLeftCell="A22" workbookViewId="0">
      <selection activeCell="I56" sqref="I56"/>
    </sheetView>
  </sheetViews>
  <sheetFormatPr defaultRowHeight="15"/>
  <cols>
    <col min="1" max="1" width="19.28515625" bestFit="1" customWidth="1"/>
    <col min="2" max="2" width="3.7109375" hidden="1" customWidth="1"/>
    <col min="10" max="10" width="17.140625" customWidth="1"/>
    <col min="13" max="13" width="10" bestFit="1" customWidth="1"/>
    <col min="14" max="14" width="10" customWidth="1"/>
  </cols>
  <sheetData>
    <row r="1" spans="1:20">
      <c r="A1" t="s">
        <v>15</v>
      </c>
      <c r="B1">
        <v>0</v>
      </c>
      <c r="C1">
        <f>MIN(B1+1,FLOOR((Sheet1!$B$1-1)/5,1))</f>
        <v>1</v>
      </c>
      <c r="D1">
        <f>MIN(C1+1,FLOOR((Sheet1!$B$1-1)/5,1))</f>
        <v>2</v>
      </c>
      <c r="E1">
        <f>MIN(D1+1,FLOOR((Sheet1!$B$1-1)/5,1))</f>
        <v>3</v>
      </c>
      <c r="F1">
        <f>MIN(E1+1,FLOOR((Sheet1!$B$1-1)/5,1))</f>
        <v>4</v>
      </c>
      <c r="G1">
        <f>MIN(F1+1,FLOOR((Sheet1!$B$1-1)/5,1))</f>
        <v>5</v>
      </c>
      <c r="H1">
        <f>MIN(G1+1,FLOOR((Sheet1!$B$1-1)/5,1))</f>
        <v>5</v>
      </c>
      <c r="J1" t="s">
        <v>103</v>
      </c>
      <c r="K1" t="s">
        <v>22</v>
      </c>
      <c r="L1" t="s">
        <v>31</v>
      </c>
      <c r="M1" t="s">
        <v>23</v>
      </c>
      <c r="N1" t="s">
        <v>32</v>
      </c>
      <c r="O1" t="s">
        <v>16</v>
      </c>
      <c r="P1" t="s">
        <v>18</v>
      </c>
      <c r="Q1" t="s">
        <v>17</v>
      </c>
      <c r="R1" t="s">
        <v>19</v>
      </c>
      <c r="S1" t="s">
        <v>20</v>
      </c>
      <c r="T1" t="s">
        <v>21</v>
      </c>
    </row>
    <row r="2" spans="1:20">
      <c r="A2" t="s">
        <v>24</v>
      </c>
      <c r="C2">
        <f>($O2+B1*$P2+Sheet2!$K3*(Sheet3!$Q2+Sheet3!B1*Sheet3!$R2))*30*(0.25 + 0.75/2)</f>
        <v>154.125</v>
      </c>
      <c r="D2">
        <f>($O2+C1*$P2+Sheet2!$K3*(Sheet3!$Q2+Sheet3!C1*Sheet3!$R2))*30*(0.25 + 0.75/2)</f>
        <v>259.95</v>
      </c>
      <c r="E2">
        <f>($O2+D1*$P2+Sheet2!$K3*(Sheet3!$Q2+Sheet3!D1*Sheet3!$R2))*30*(0.25 + 0.75/2)</f>
        <v>365.77500000000009</v>
      </c>
      <c r="F2">
        <f>($O2+E1*$P2+Sheet2!$K3*(Sheet3!$Q2+Sheet3!E1*Sheet3!$R2))*30*(0.25 + 0.75/2)</f>
        <v>471.6</v>
      </c>
      <c r="G2">
        <f>($O2+F1*$P2+Sheet2!$K3*(Sheet3!$Q2+Sheet3!F1*Sheet3!$R2))*30*(0.25 + 0.75/2)</f>
        <v>577.42499999999995</v>
      </c>
      <c r="H2">
        <f>($O2+G1*$P2+Sheet2!$K3*(Sheet3!$Q2+Sheet3!G1*Sheet3!$R2))*30*(0.25 + 0.75/2)</f>
        <v>683.24999999999989</v>
      </c>
      <c r="K2">
        <v>60</v>
      </c>
      <c r="L2">
        <v>17</v>
      </c>
      <c r="M2">
        <v>45</v>
      </c>
      <c r="N2">
        <v>0</v>
      </c>
      <c r="O2">
        <v>5</v>
      </c>
      <c r="P2">
        <v>5</v>
      </c>
      <c r="Q2">
        <v>0.05</v>
      </c>
      <c r="R2">
        <v>0.01</v>
      </c>
    </row>
    <row r="3" spans="1:20">
      <c r="A3" t="s">
        <v>36</v>
      </c>
      <c r="C3">
        <f>($O3+B$1*$P3+Sheet2!$K$3*(Sheet3!$Q3+Sheet3!B$1*Sheet3!$R3))*30*(0.25 + 0.75/2)*2</f>
        <v>308.25</v>
      </c>
      <c r="D3">
        <f>($O3+C$1*$P3+Sheet2!$K$3*(Sheet3!$Q3+Sheet3!C$1*Sheet3!$R3))*30*(0.25 + 0.75/2)*2</f>
        <v>519.9</v>
      </c>
      <c r="E3">
        <f>($O3+D$1*$P3+Sheet2!$K$3*(Sheet3!$Q3+Sheet3!D$1*Sheet3!$R3))*30*(0.25 + 0.75/2)*2</f>
        <v>731.55000000000018</v>
      </c>
      <c r="F3">
        <f>($O3+E$1*$P3+Sheet2!$K$3*(Sheet3!$Q3+Sheet3!E$1*Sheet3!$R3))*30*(0.25 + 0.75/2)*2</f>
        <v>943.2</v>
      </c>
      <c r="G3">
        <f>($O3+F$1*$P3+Sheet2!$K$3*(Sheet3!$Q3+Sheet3!F$1*Sheet3!$R3))*30*(0.25 + 0.75/2)*2</f>
        <v>1154.8499999999999</v>
      </c>
      <c r="H3">
        <f>($O3+G$1*$P3+Sheet2!$K$3*(Sheet3!$Q3+Sheet3!G$1*Sheet3!$R3))*30*(0.25 + 0.75/2)*2</f>
        <v>1366.4999999999998</v>
      </c>
      <c r="K3">
        <v>60</v>
      </c>
      <c r="L3">
        <v>17</v>
      </c>
      <c r="M3">
        <v>45</v>
      </c>
      <c r="N3">
        <v>0</v>
      </c>
      <c r="O3">
        <v>5</v>
      </c>
      <c r="P3">
        <v>5</v>
      </c>
      <c r="Q3">
        <v>0.05</v>
      </c>
      <c r="R3">
        <v>0.01</v>
      </c>
    </row>
    <row r="4" spans="1:20">
      <c r="A4" t="s">
        <v>25</v>
      </c>
      <c r="C4">
        <f>($O4+B$1*$P4+Sheet2!$K2*(Sheet3!$Q4+Sheet3!B$1*Sheet3!$R4))*1.67</f>
        <v>423.34499999999997</v>
      </c>
      <c r="D4">
        <f>($O4+C$1*$P4+Sheet2!$K2*(Sheet3!$Q4+Sheet3!C$1*Sheet3!$R4))*1.67</f>
        <v>644.99575000000004</v>
      </c>
      <c r="E4">
        <f>($O4+D$1*$P4+Sheet2!$K2*(Sheet3!$Q4+Sheet3!D$1*Sheet3!$R4))*1.67</f>
        <v>866.64650000000006</v>
      </c>
      <c r="F4">
        <f>($O4+E$1*$P4+Sheet2!$K2*(Sheet3!$Q4+Sheet3!E$1*Sheet3!$R4))*1.67</f>
        <v>1088.2972499999998</v>
      </c>
      <c r="G4">
        <f>($O4+F$1*$P4+Sheet2!$K2*(Sheet3!$Q4+Sheet3!F$1*Sheet3!$R4))*1.67</f>
        <v>1309.9479999999999</v>
      </c>
      <c r="H4">
        <f>($O4+G$1*$P4+Sheet2!$K2*(Sheet3!$Q4+Sheet3!G$1*Sheet3!$R4))*1.67</f>
        <v>1531.5987499999999</v>
      </c>
      <c r="K4">
        <v>40</v>
      </c>
      <c r="L4">
        <v>16</v>
      </c>
      <c r="M4">
        <v>18</v>
      </c>
      <c r="N4">
        <v>0</v>
      </c>
      <c r="O4">
        <v>160</v>
      </c>
      <c r="P4">
        <v>100</v>
      </c>
      <c r="Q4">
        <v>1</v>
      </c>
      <c r="R4">
        <v>0.35</v>
      </c>
    </row>
    <row r="5" spans="1:20">
      <c r="A5" t="s">
        <v>26</v>
      </c>
      <c r="C5">
        <f>$O5+B$1*$P5+Sheet2!K8*(Sheet3!$Q5+Sheet3!B$1*Sheet3!$R5)</f>
        <v>300</v>
      </c>
      <c r="D5">
        <f>$O5+C$1*$P5+Sheet2!L8*(Sheet3!$Q5+Sheet3!C$1*Sheet3!$R5)</f>
        <v>500</v>
      </c>
      <c r="E5">
        <f>$O5+D$1*$P5+Sheet2!M8*(Sheet3!$Q5+Sheet3!D$1*Sheet3!$R5)</f>
        <v>700</v>
      </c>
      <c r="F5">
        <f>$O5+E$1*$P5+Sheet2!N8*(Sheet3!$Q5+Sheet3!E$1*Sheet3!$R5)</f>
        <v>900</v>
      </c>
      <c r="G5">
        <f>$O5+F$1*$P5+Sheet2!O8*(Sheet3!$Q5+Sheet3!F$1*Sheet3!$R5)</f>
        <v>1100</v>
      </c>
      <c r="H5">
        <f>$O5+G$1*$P5+Sheet2!P8*(Sheet3!$Q5+Sheet3!G$1*Sheet3!$R5)</f>
        <v>1300</v>
      </c>
      <c r="K5">
        <v>20</v>
      </c>
      <c r="L5">
        <v>10</v>
      </c>
      <c r="M5">
        <v>90</v>
      </c>
      <c r="N5">
        <v>-10</v>
      </c>
      <c r="O5">
        <v>300</v>
      </c>
      <c r="P5">
        <v>200</v>
      </c>
    </row>
    <row r="6" spans="1:20">
      <c r="A6" t="s">
        <v>27</v>
      </c>
      <c r="C6">
        <f>$O6+B$1*$P6+Sheet2!$K4*(Sheet3!$Q6+Sheet3!B$1*Sheet3!$R6)</f>
        <v>238.12</v>
      </c>
      <c r="D6">
        <f>$O6+C$1*$P6+Sheet2!$K4*(Sheet3!$Q6+Sheet3!C$1*Sheet3!$R6)</f>
        <v>396.28250000000003</v>
      </c>
      <c r="E6">
        <f>$O6+D$1*$P6+Sheet2!$K4*(Sheet3!$Q6+Sheet3!D$1*Sheet3!$R6)</f>
        <v>554.44500000000005</v>
      </c>
      <c r="F6">
        <f>$O6+E$1*$P6+Sheet2!$K4*(Sheet3!$Q6+Sheet3!E$1*Sheet3!$R6)</f>
        <v>712.60750000000007</v>
      </c>
      <c r="G6">
        <f>$O6+F$1*$P6+Sheet2!$K4*(Sheet3!$Q6+Sheet3!F$1*Sheet3!$R6)</f>
        <v>870.77</v>
      </c>
      <c r="H6">
        <f>$O6+G$1*$P6+Sheet2!$K4*(Sheet3!$Q6+Sheet3!G$1*Sheet3!$R6)</f>
        <v>1028.9324999999999</v>
      </c>
      <c r="K6">
        <v>55</v>
      </c>
      <c r="L6">
        <v>9</v>
      </c>
      <c r="M6">
        <v>14</v>
      </c>
      <c r="N6">
        <v>0</v>
      </c>
      <c r="O6">
        <v>180</v>
      </c>
      <c r="P6">
        <v>140</v>
      </c>
      <c r="Q6">
        <v>0.8</v>
      </c>
      <c r="R6">
        <v>0.25</v>
      </c>
    </row>
    <row r="7" spans="1:20">
      <c r="A7" t="s">
        <v>28</v>
      </c>
      <c r="C7">
        <f>$O7+B$1*$P7+Sheet2!$K6*(Sheet3!$Q7+Sheet3!B$1*Sheet3!$R7)</f>
        <v>169.75</v>
      </c>
      <c r="D7">
        <f>$O7+C$1*$P7+Sheet2!$K6*(Sheet3!$Q7+Sheet3!C$1*Sheet3!$R7)</f>
        <v>297.64999999999998</v>
      </c>
      <c r="E7">
        <f>$O7+D$1*$P7+Sheet2!$K6*(Sheet3!$Q7+Sheet3!D$1*Sheet3!$R7)</f>
        <v>425.55</v>
      </c>
      <c r="F7">
        <f>$O7+E$1*$P7+Sheet2!$K6*(Sheet3!$Q7+Sheet3!E$1*Sheet3!$R7)</f>
        <v>553.45000000000005</v>
      </c>
      <c r="G7">
        <f>$O7+F$1*$P7+Sheet2!$K6*(Sheet3!$Q7+Sheet3!F$1*Sheet3!$R7)</f>
        <v>681.35</v>
      </c>
      <c r="H7">
        <f>$O7+G$1*$P7+Sheet2!$K6*(Sheet3!$Q7+Sheet3!G$1*Sheet3!$R7)</f>
        <v>809.25</v>
      </c>
      <c r="K7">
        <v>60</v>
      </c>
      <c r="L7">
        <v>20</v>
      </c>
      <c r="M7">
        <v>15</v>
      </c>
      <c r="N7">
        <v>0</v>
      </c>
      <c r="O7">
        <v>100</v>
      </c>
      <c r="P7">
        <v>100</v>
      </c>
      <c r="Q7">
        <v>1</v>
      </c>
      <c r="R7">
        <v>0.4</v>
      </c>
    </row>
    <row r="8" spans="1:20">
      <c r="A8" t="s">
        <v>29</v>
      </c>
      <c r="C8">
        <f>$O8+B$1*$P8+Sheet2!$K5*(Sheet3!$Q8+Sheet3!B$1*Sheet3!$R8)</f>
        <v>231.8</v>
      </c>
      <c r="D8">
        <f>$O8+C$1*$P8+Sheet2!$K5*(Sheet3!$Q8+Sheet3!C$1*Sheet3!$R8)</f>
        <v>389.52</v>
      </c>
      <c r="E8">
        <f>$O8+D$1*$P8+Sheet2!$K5*(Sheet3!$Q8+Sheet3!D$1*Sheet3!$R8)</f>
        <v>547.24</v>
      </c>
      <c r="F8">
        <f>$O8+E$1*$P8+Sheet2!$K5*(Sheet3!$Q8+Sheet3!E$1*Sheet3!$R8)</f>
        <v>704.96</v>
      </c>
      <c r="G8">
        <f>$O8+F$1*$P8+Sheet2!$K5*(Sheet3!$Q8+Sheet3!F$1*Sheet3!$R8)</f>
        <v>862.68000000000006</v>
      </c>
      <c r="H8">
        <f>$O8+G$1*$P8+Sheet2!$K5*(Sheet3!$Q8+Sheet3!G$1*Sheet3!$R8)</f>
        <v>1020.4000000000001</v>
      </c>
      <c r="K8">
        <v>40</v>
      </c>
      <c r="L8">
        <v>35</v>
      </c>
      <c r="M8">
        <v>12</v>
      </c>
      <c r="N8">
        <v>0</v>
      </c>
      <c r="O8">
        <v>150</v>
      </c>
      <c r="P8">
        <v>125</v>
      </c>
      <c r="Q8">
        <v>1</v>
      </c>
      <c r="R8">
        <v>0.4</v>
      </c>
    </row>
    <row r="9" spans="1:20">
      <c r="A9" t="s">
        <v>30</v>
      </c>
      <c r="C9">
        <f>$O9+B$1*$P9+Sheet2!$K7*(Sheet3!$Q9+Sheet3!B$1*Sheet3!$R9)</f>
        <v>191.65</v>
      </c>
      <c r="D9">
        <f>$O9+C$1*$P9+Sheet2!$K7*(Sheet3!$Q9+Sheet3!C$1*Sheet3!$R9)</f>
        <v>343.3</v>
      </c>
      <c r="E9">
        <f>$O9+D$1*$P9+Sheet2!$K7*(Sheet3!$Q9+Sheet3!D$1*Sheet3!$R9)</f>
        <v>494.95000000000005</v>
      </c>
      <c r="F9">
        <f>$O9+E$1*$P9+Sheet2!$K7*(Sheet3!$Q9+Sheet3!E$1*Sheet3!$R9)</f>
        <v>646.6</v>
      </c>
      <c r="G9">
        <f>$O9+F$1*$P9+Sheet2!$K7*(Sheet3!$Q9+Sheet3!F$1*Sheet3!$R9)</f>
        <v>798.25</v>
      </c>
      <c r="H9">
        <f>$O9+G$1*$P9+Sheet2!$K7*(Sheet3!$Q9+Sheet3!G$1*Sheet3!$R9)</f>
        <v>949.90000000000009</v>
      </c>
      <c r="K9">
        <v>50</v>
      </c>
      <c r="L9">
        <v>20</v>
      </c>
      <c r="M9">
        <v>15</v>
      </c>
      <c r="N9">
        <v>0</v>
      </c>
      <c r="O9">
        <v>120</v>
      </c>
      <c r="P9">
        <v>80</v>
      </c>
      <c r="Q9">
        <v>1</v>
      </c>
      <c r="R9">
        <v>1</v>
      </c>
    </row>
    <row r="15" spans="1:20">
      <c r="A15" t="s">
        <v>38</v>
      </c>
    </row>
    <row r="16" spans="1:20">
      <c r="A16" t="s">
        <v>39</v>
      </c>
      <c r="C16">
        <f>($O16+B$1*$P16+Sheet2!$K$5*(Sheet3!$Q16+Sheet3!B$1*Sheet3!$R16))</f>
        <v>139.98000000000002</v>
      </c>
      <c r="D16">
        <f>($O16+C$1*$P16+Sheet2!$K$5*(Sheet3!$Q16+Sheet3!C$1*Sheet3!$R16))</f>
        <v>179.52000000000004</v>
      </c>
      <c r="E16">
        <f>($O16+D$1*$P16+Sheet2!$K$5*(Sheet3!$Q16+Sheet3!D$1*Sheet3!$R16))</f>
        <v>219.06000000000003</v>
      </c>
      <c r="F16">
        <f>($O16+E$1*$P16+Sheet2!$K$5*(Sheet3!$Q16+Sheet3!E$1*Sheet3!$R16))</f>
        <v>258.60000000000002</v>
      </c>
      <c r="G16">
        <f>($O16+F$1*$P16+Sheet2!$K$5*(Sheet3!$Q16+Sheet3!F$1*Sheet3!$R16))</f>
        <v>298.14</v>
      </c>
      <c r="H16">
        <f>($O16+G$1*$P16+Sheet2!$K$5*(Sheet3!$Q16+Sheet3!G$1*Sheet3!$R16))</f>
        <v>337.68000000000006</v>
      </c>
      <c r="J16" t="str">
        <f>Sheet2!A5</f>
        <v>Arboreal Crusader</v>
      </c>
      <c r="K16">
        <v>55</v>
      </c>
      <c r="L16">
        <v>22</v>
      </c>
      <c r="M16">
        <v>11</v>
      </c>
      <c r="N16">
        <v>0</v>
      </c>
      <c r="O16">
        <v>50</v>
      </c>
      <c r="P16">
        <v>15</v>
      </c>
      <c r="Q16">
        <v>1.1000000000000001</v>
      </c>
      <c r="R16">
        <v>0.3</v>
      </c>
    </row>
    <row r="17" spans="1:18">
      <c r="A17" t="s">
        <v>40</v>
      </c>
      <c r="C17">
        <f>($O17+B$1*$P17+Sheet2!$K$8*(Sheet3!$Q17+Sheet3!B$1*Sheet3!$R17))</f>
        <v>58.7</v>
      </c>
      <c r="D17">
        <f>($O17+C$1*$P17+Sheet2!$K$8*(Sheet3!$Q17+Sheet3!C$1*Sheet3!$R17))</f>
        <v>79.091999999999999</v>
      </c>
      <c r="E17">
        <f>($O17+D$1*$P17+Sheet2!$K$8*(Sheet3!$Q17+Sheet3!D$1*Sheet3!$R17))</f>
        <v>99.484000000000009</v>
      </c>
      <c r="F17">
        <f>($O17+E$1*$P17+Sheet2!$K$8*(Sheet3!$Q17+Sheet3!E$1*Sheet3!$R17))</f>
        <v>119.876</v>
      </c>
      <c r="G17">
        <f>($O17+F$1*$P17+Sheet2!$K$8*(Sheet3!$Q17+Sheet3!F$1*Sheet3!$R17))</f>
        <v>140.268</v>
      </c>
      <c r="H17">
        <f>($O17+G$1*$P17+Sheet2!$K$8*(Sheet3!$Q17+Sheet3!G$1*Sheet3!$R17))</f>
        <v>160.66</v>
      </c>
      <c r="J17" t="str">
        <f>Sheet2!A8</f>
        <v>Soul Binder</v>
      </c>
      <c r="K17">
        <v>55</v>
      </c>
      <c r="L17">
        <v>14</v>
      </c>
      <c r="M17">
        <v>3</v>
      </c>
      <c r="N17">
        <v>0</v>
      </c>
      <c r="O17">
        <v>25</v>
      </c>
      <c r="P17">
        <v>15</v>
      </c>
      <c r="Q17">
        <v>0.5</v>
      </c>
      <c r="R17">
        <v>0.08</v>
      </c>
    </row>
    <row r="18" spans="1:18">
      <c r="A18" t="s">
        <v>42</v>
      </c>
      <c r="C18">
        <f>($O18+B$1*$P18+Sheet2!$I$9*(Sheet3!$Q18+Sheet3!B$1*Sheet3!$R18))</f>
        <v>173.06</v>
      </c>
      <c r="D18">
        <f>($O18+C$1*$P18+Sheet2!$I$9*(Sheet3!$Q18+Sheet3!C$1*Sheet3!$R18))</f>
        <v>213.98999999999998</v>
      </c>
      <c r="E18">
        <f>($O18+D$1*$P18+Sheet2!$I$9*(Sheet3!$Q18+Sheet3!D$1*Sheet3!$R18))</f>
        <v>254.92</v>
      </c>
      <c r="F18">
        <f>($O18+E$1*$P18+Sheet2!$I$9*(Sheet3!$Q18+Sheet3!E$1*Sheet3!$R18))</f>
        <v>295.84999999999997</v>
      </c>
      <c r="G18">
        <f>($O18+F$1*$P18+Sheet2!$I$9*(Sheet3!$Q18+Sheet3!F$1*Sheet3!$R18))</f>
        <v>336.78</v>
      </c>
      <c r="H18">
        <f>($O18+G$1*$P18+Sheet2!$I$9*(Sheet3!$Q18+Sheet3!G$1*Sheet3!$R18))</f>
        <v>377.70999999999992</v>
      </c>
      <c r="J18" t="str">
        <f>Sheet2!A9</f>
        <v>Glacial Tyrant</v>
      </c>
      <c r="K18">
        <v>70</v>
      </c>
      <c r="L18">
        <v>24</v>
      </c>
      <c r="M18">
        <v>16</v>
      </c>
      <c r="N18">
        <v>0</v>
      </c>
      <c r="O18">
        <v>35</v>
      </c>
      <c r="P18">
        <v>25</v>
      </c>
      <c r="Q18">
        <v>1.3</v>
      </c>
      <c r="R18">
        <v>0.15</v>
      </c>
    </row>
    <row r="19" spans="1:18">
      <c r="A19" t="s">
        <v>44</v>
      </c>
      <c r="C19">
        <f>($O19+B$1*$P19+Sheet2!$I$10*(Sheet3!$Q19+Sheet3!B$1*Sheet3!$R19))</f>
        <v>177.14000000000001</v>
      </c>
      <c r="D19">
        <f>($O19+C$1*$P19+Sheet2!$I$10*(Sheet3!$Q19+Sheet3!C$1*Sheet3!$R19))</f>
        <v>214.62</v>
      </c>
      <c r="E19">
        <f>($O19+D$1*$P19+Sheet2!$I$10*(Sheet3!$Q19+Sheet3!D$1*Sheet3!$R19))</f>
        <v>252.10000000000002</v>
      </c>
      <c r="F19">
        <f>($O19+E$1*$P19+Sheet2!$I$10*(Sheet3!$Q19+Sheet3!E$1*Sheet3!$R19))</f>
        <v>289.58000000000004</v>
      </c>
      <c r="G19">
        <f>($O19+F$1*$P19+Sheet2!$I$10*(Sheet3!$Q19+Sheet3!F$1*Sheet3!$R19))</f>
        <v>327.06000000000006</v>
      </c>
      <c r="H19">
        <f>($O19+G$1*$P19+Sheet2!$I$10*(Sheet3!$Q19+Sheet3!G$1*Sheet3!$R19))</f>
        <v>364.54</v>
      </c>
      <c r="J19" t="str">
        <f>Sheet2!A10</f>
        <v>Acid Reaver</v>
      </c>
      <c r="K19">
        <v>40</v>
      </c>
      <c r="L19">
        <v>12</v>
      </c>
      <c r="M19">
        <v>8</v>
      </c>
      <c r="N19">
        <v>0</v>
      </c>
      <c r="O19">
        <v>70</v>
      </c>
      <c r="P19">
        <v>18</v>
      </c>
      <c r="Q19">
        <v>1.1000000000000001</v>
      </c>
      <c r="R19">
        <v>0.2</v>
      </c>
    </row>
    <row r="20" spans="1:18">
      <c r="A20" t="s">
        <v>46</v>
      </c>
      <c r="C20">
        <f>($O20+B$1*$P20+Sheet2!$K$11*(Sheet3!$Q20+Sheet3!B$1*Sheet3!$R20))</f>
        <v>167.64000000000001</v>
      </c>
      <c r="D20">
        <f>($O20+C$1*$P20+Sheet2!$K$11*(Sheet3!$Q20+Sheet3!C$1*Sheet3!$R20))</f>
        <v>208.34000000000003</v>
      </c>
      <c r="E20">
        <f>($O20+D$1*$P20+Sheet2!$K$11*(Sheet3!$Q20+Sheet3!D$1*Sheet3!$R20))</f>
        <v>249.04000000000002</v>
      </c>
      <c r="F20">
        <f>($O20+E$1*$P20+Sheet2!$K$11*(Sheet3!$Q20+Sheet3!E$1*Sheet3!$R20))</f>
        <v>289.74</v>
      </c>
      <c r="G20">
        <f>($O20+F$1*$P20+Sheet2!$K$11*(Sheet3!$Q20+Sheet3!F$1*Sheet3!$R20))</f>
        <v>330.44</v>
      </c>
      <c r="H20">
        <f>($O20+G$1*$P20+Sheet2!$K$11*(Sheet3!$Q20+Sheet3!G$1*Sheet3!$R20))</f>
        <v>371.14</v>
      </c>
      <c r="J20" t="str">
        <f>Sheet2!A11</f>
        <v>Divine Wizard</v>
      </c>
      <c r="K20">
        <v>70</v>
      </c>
      <c r="L20">
        <v>32</v>
      </c>
      <c r="M20">
        <v>7.5</v>
      </c>
      <c r="N20">
        <v>0.75</v>
      </c>
      <c r="O20">
        <v>60</v>
      </c>
      <c r="P20">
        <v>20</v>
      </c>
      <c r="Q20">
        <v>1.3</v>
      </c>
      <c r="R20">
        <v>0.25</v>
      </c>
    </row>
    <row r="21" spans="1:18">
      <c r="A21" t="s">
        <v>48</v>
      </c>
      <c r="C21">
        <f>($O21+B$1*$P21+Sheet2!$I$12*(Sheet3!$Q21+Sheet3!B$1*Sheet3!$R21))</f>
        <v>158.46500000000003</v>
      </c>
      <c r="D21">
        <f>($O21+C$1*$P21+Sheet2!$I$12*(Sheet3!$Q21+Sheet3!C$1*Sheet3!$R21))</f>
        <v>209.125</v>
      </c>
      <c r="E21">
        <f>($O21+D$1*$P21+Sheet2!$I$12*(Sheet3!$Q21+Sheet3!D$1*Sheet3!$R21))</f>
        <v>259.78500000000003</v>
      </c>
      <c r="F21">
        <f>($O21+E$1*$P21+Sheet2!$I$12*(Sheet3!$Q21+Sheet3!E$1*Sheet3!$R21))</f>
        <v>310.44500000000005</v>
      </c>
      <c r="G21">
        <f>($O21+F$1*$P21+Sheet2!$I$12*(Sheet3!$Q21+Sheet3!F$1*Sheet3!$R21))</f>
        <v>361.10500000000002</v>
      </c>
      <c r="H21">
        <f>($O21+G$1*$P21+Sheet2!$I$12*(Sheet3!$Q21+Sheet3!G$1*Sheet3!$R21))</f>
        <v>411.76499999999999</v>
      </c>
      <c r="J21" t="str">
        <f>Sheet2!A12</f>
        <v>Colossus</v>
      </c>
      <c r="K21">
        <v>65</v>
      </c>
      <c r="L21">
        <v>24</v>
      </c>
      <c r="M21">
        <v>18</v>
      </c>
      <c r="N21">
        <v>0</v>
      </c>
      <c r="O21">
        <v>50</v>
      </c>
      <c r="P21">
        <v>30</v>
      </c>
      <c r="Q21">
        <v>1.05</v>
      </c>
      <c r="R21">
        <v>0.2</v>
      </c>
    </row>
    <row r="22" spans="1:18">
      <c r="A22" t="s">
        <v>50</v>
      </c>
      <c r="C22">
        <f>($O22+B$1*$P22+Sheet2!$K$13*(Sheet3!$Q22+Sheet3!B$1*Sheet3!$R22))</f>
        <v>144.1875</v>
      </c>
      <c r="D22">
        <f>($O22+C$1*$P22+Sheet2!$K$13*(Sheet3!$Q22+Sheet3!C$1*Sheet3!$R22))</f>
        <v>163.69</v>
      </c>
      <c r="E22">
        <f>($O22+D$1*$P22+Sheet2!$K$13*(Sheet3!$Q22+Sheet3!D$1*Sheet3!$R22))</f>
        <v>183.1925</v>
      </c>
      <c r="F22">
        <f>($O22+E$1*$P22+Sheet2!$K$13*(Sheet3!$Q22+Sheet3!E$1*Sheet3!$R22))</f>
        <v>202.69499999999999</v>
      </c>
      <c r="G22">
        <f>($O22+F$1*$P22+Sheet2!$K$13*(Sheet3!$Q22+Sheet3!F$1*Sheet3!$R22))</f>
        <v>222.19749999999999</v>
      </c>
      <c r="H22">
        <f>($O22+G$1*$P22+Sheet2!$K$13*(Sheet3!$Q22+Sheet3!G$1*Sheet3!$R22))</f>
        <v>241.7</v>
      </c>
      <c r="J22" t="str">
        <f>Sheet2!A13</f>
        <v>Crest Witch</v>
      </c>
      <c r="K22">
        <v>70</v>
      </c>
      <c r="L22">
        <v>9</v>
      </c>
      <c r="M22">
        <v>15</v>
      </c>
      <c r="N22">
        <v>0</v>
      </c>
      <c r="O22">
        <v>40</v>
      </c>
      <c r="P22">
        <v>7</v>
      </c>
      <c r="Q22">
        <v>1.25</v>
      </c>
      <c r="R22">
        <v>0.15</v>
      </c>
    </row>
    <row r="23" spans="1:18">
      <c r="A23" t="s">
        <v>52</v>
      </c>
      <c r="C23">
        <f>($O23+B$1*$P23+Sheet2!$K$14*(Sheet3!$Q23+Sheet3!B$1*Sheet3!$R23))*14</f>
        <v>257.65599999999995</v>
      </c>
      <c r="D23">
        <f>($O23+C$1*$P23+Sheet2!$K$14*(Sheet3!$Q23+Sheet3!C$1*Sheet3!$R23))*14</f>
        <v>323.93199999999996</v>
      </c>
      <c r="E23">
        <f>($O23+D$1*$P23+Sheet2!$K$14*(Sheet3!$Q23+Sheet3!D$1*Sheet3!$R23))*14</f>
        <v>390.20799999999997</v>
      </c>
      <c r="F23">
        <f>($O23+E$1*$P23+Sheet2!$K$14*(Sheet3!$Q23+Sheet3!E$1*Sheet3!$R23))*14</f>
        <v>456.48399999999992</v>
      </c>
      <c r="G23">
        <f>($O23+F$1*$P23+Sheet2!$K$14*(Sheet3!$Q23+Sheet3!F$1*Sheet3!$R23))*14</f>
        <v>522.76</v>
      </c>
      <c r="H23">
        <f>($O23+G$1*$P23+Sheet2!$K$14*(Sheet3!$Q23+Sheet3!G$1*Sheet3!$R23))*14</f>
        <v>589.03599999999994</v>
      </c>
      <c r="J23" t="str">
        <f>Sheet2!A14</f>
        <v>Icespinner</v>
      </c>
      <c r="K23">
        <v>70</v>
      </c>
      <c r="L23">
        <v>16</v>
      </c>
      <c r="M23">
        <v>21</v>
      </c>
      <c r="N23">
        <v>0</v>
      </c>
      <c r="O23">
        <v>8</v>
      </c>
      <c r="P23">
        <v>3</v>
      </c>
      <c r="Q23">
        <v>0.12</v>
      </c>
      <c r="R23">
        <v>0.02</v>
      </c>
    </row>
    <row r="24" spans="1:18">
      <c r="A24" t="s">
        <v>54</v>
      </c>
      <c r="C24">
        <f>($O24+B$1*$P24+Sheet2!$I$15*(Sheet3!$Q24+Sheet3!B$1*Sheet3!$R24))</f>
        <v>132.39999999999998</v>
      </c>
      <c r="D24">
        <f>($O24+C$1*$P24+Sheet2!$I$15*(Sheet3!$Q24+Sheet3!C$1*Sheet3!$R24))</f>
        <v>187.5</v>
      </c>
      <c r="E24">
        <f>($O24+D$1*$P24+Sheet2!$I$15*(Sheet3!$Q24+Sheet3!D$1*Sheet3!$R24))</f>
        <v>242.6</v>
      </c>
      <c r="F24">
        <f>($O24+E$1*$P24+Sheet2!$I$15*(Sheet3!$Q24+Sheet3!E$1*Sheet3!$R24))</f>
        <v>297.69999999999993</v>
      </c>
      <c r="G24">
        <f>($O24+F$1*$P24+Sheet2!$I$15*(Sheet3!$Q24+Sheet3!F$1*Sheet3!$R24))</f>
        <v>352.79999999999995</v>
      </c>
      <c r="H24">
        <f>($O24+G$1*$P24+Sheet2!$I$15*(Sheet3!$Q24+Sheet3!G$1*Sheet3!$R24))</f>
        <v>407.9</v>
      </c>
      <c r="J24" t="str">
        <f>Sheet2!A15</f>
        <v>Ascendant</v>
      </c>
      <c r="K24">
        <v>35</v>
      </c>
      <c r="L24">
        <v>8</v>
      </c>
      <c r="M24">
        <v>8</v>
      </c>
      <c r="N24">
        <v>0</v>
      </c>
      <c r="O24">
        <v>40</v>
      </c>
      <c r="P24">
        <v>32</v>
      </c>
      <c r="Q24">
        <v>1.2</v>
      </c>
      <c r="R24">
        <v>0.3</v>
      </c>
    </row>
    <row r="25" spans="1:18">
      <c r="A25" t="s">
        <v>56</v>
      </c>
      <c r="C25">
        <f>($O25+B$1*$P25+Sheet2!$K$16*(Sheet3!$Q25+Sheet3!B$1*Sheet3!$R25))</f>
        <v>154.69999999999999</v>
      </c>
      <c r="D25">
        <f>($O25+C$1*$P25+Sheet2!$K$16*(Sheet3!$Q25+Sheet3!C$1*Sheet3!$R25))</f>
        <v>198.95</v>
      </c>
      <c r="E25">
        <f>($O25+D$1*$P25+Sheet2!$K$16*(Sheet3!$Q25+Sheet3!D$1*Sheet3!$R25))</f>
        <v>243.2</v>
      </c>
      <c r="F25">
        <f>($O25+E$1*$P25+Sheet2!$K$16*(Sheet3!$Q25+Sheet3!E$1*Sheet3!$R25))</f>
        <v>287.45000000000005</v>
      </c>
      <c r="G25">
        <f>($O25+F$1*$P25+Sheet2!$K$16*(Sheet3!$Q25+Sheet3!F$1*Sheet3!$R25))</f>
        <v>331.70000000000005</v>
      </c>
      <c r="H25">
        <f>($O25+G$1*$P25+Sheet2!$K$16*(Sheet3!$Q25+Sheet3!G$1*Sheet3!$R25))</f>
        <v>375.95000000000005</v>
      </c>
      <c r="J25" t="str">
        <f>Sheet2!A16</f>
        <v>Defiler</v>
      </c>
      <c r="K25">
        <v>60</v>
      </c>
      <c r="L25">
        <v>21</v>
      </c>
      <c r="M25">
        <v>9</v>
      </c>
      <c r="N25">
        <v>0</v>
      </c>
      <c r="O25">
        <v>70</v>
      </c>
      <c r="P25">
        <v>25</v>
      </c>
      <c r="Q25">
        <v>1.1000000000000001</v>
      </c>
      <c r="R25">
        <v>0.25</v>
      </c>
    </row>
    <row r="26" spans="1:18">
      <c r="A26" t="s">
        <v>58</v>
      </c>
      <c r="C26">
        <f>($O26+B$1*$P26+Sheet2!$I$17*(Sheet3!$Q26+Sheet3!B$1*Sheet3!$R26))</f>
        <v>150.55500000000001</v>
      </c>
      <c r="D26">
        <f>($O26+C$1*$P26+Sheet2!$I$17*(Sheet3!$Q26+Sheet3!C$1*Sheet3!$R26))</f>
        <v>205.10300000000001</v>
      </c>
      <c r="E26">
        <f>($O26+D$1*$P26+Sheet2!$I$17*(Sheet3!$Q26+Sheet3!D$1*Sheet3!$R26))</f>
        <v>259.65099999999995</v>
      </c>
      <c r="F26">
        <f>($O26+E$1*$P26+Sheet2!$I$17*(Sheet3!$Q26+Sheet3!E$1*Sheet3!$R26))</f>
        <v>314.19899999999996</v>
      </c>
      <c r="G26">
        <f>($O26+F$1*$P26+Sheet2!$I$17*(Sheet3!$Q26+Sheet3!F$1*Sheet3!$R26))</f>
        <v>368.74699999999996</v>
      </c>
      <c r="H26">
        <f>($O26+G$1*$P26+Sheet2!$I$17*(Sheet3!$Q26+Sheet3!G$1*Sheet3!$R26))</f>
        <v>423.29499999999996</v>
      </c>
      <c r="J26" t="str">
        <f>Sheet2!A17</f>
        <v>Emberwraith</v>
      </c>
      <c r="K26">
        <v>60</v>
      </c>
      <c r="L26">
        <v>22</v>
      </c>
      <c r="M26">
        <v>26</v>
      </c>
      <c r="N26">
        <v>0</v>
      </c>
      <c r="O26">
        <v>66</v>
      </c>
      <c r="P26">
        <v>32</v>
      </c>
      <c r="Q26">
        <v>0.9</v>
      </c>
      <c r="R26">
        <v>0.24</v>
      </c>
    </row>
    <row r="27" spans="1:18">
      <c r="A27" t="s">
        <v>60</v>
      </c>
      <c r="C27">
        <f>($O27+B$1*$P27+Sheet2!$J$18*(Sheet3!$Q27+Sheet3!B$1*Sheet3!$R27))</f>
        <v>105.47499999999999</v>
      </c>
      <c r="D27">
        <f>($O27+C$1*$P27+Sheet2!$J$18*(Sheet3!$Q27+Sheet3!C$1*Sheet3!$R27))</f>
        <v>127.878</v>
      </c>
      <c r="E27">
        <f>($O27+D$1*$P27+Sheet2!$J$18*(Sheet3!$Q27+Sheet3!D$1*Sheet3!$R27))</f>
        <v>150.28100000000001</v>
      </c>
      <c r="F27">
        <f>($O27+E$1*$P27+Sheet2!$J$18*(Sheet3!$Q27+Sheet3!E$1*Sheet3!$R27))</f>
        <v>172.684</v>
      </c>
      <c r="G27">
        <f>($O27+F$1*$P27+Sheet2!$J$18*(Sheet3!$Q27+Sheet3!F$1*Sheet3!$R27))</f>
        <v>195.08699999999999</v>
      </c>
      <c r="H27">
        <f>($O27+G$1*$P27+Sheet2!$J$18*(Sheet3!$Q27+Sheet3!G$1*Sheet3!$R27))</f>
        <v>217.49</v>
      </c>
      <c r="J27" t="str">
        <f>Sheet2!A18</f>
        <v>Forlorn Martyr</v>
      </c>
      <c r="K27">
        <v>50</v>
      </c>
      <c r="L27">
        <v>12</v>
      </c>
      <c r="M27">
        <v>8</v>
      </c>
      <c r="N27">
        <v>0</v>
      </c>
      <c r="O27">
        <v>55</v>
      </c>
      <c r="P27">
        <v>15</v>
      </c>
      <c r="Q27">
        <v>0.75</v>
      </c>
      <c r="R27">
        <v>0.11</v>
      </c>
    </row>
    <row r="28" spans="1:18">
      <c r="A28" t="s">
        <v>62</v>
      </c>
      <c r="C28">
        <f>($O28+B$1*$P28+Sheet2!$I$19*(Sheet3!$Q28+Sheet3!B$1*Sheet3!$R28))</f>
        <v>105.96</v>
      </c>
      <c r="D28">
        <f>($O28+C$1*$P28+Sheet2!$I$19*(Sheet3!$Q28+Sheet3!C$1*Sheet3!$R28))</f>
        <v>139.26499999999999</v>
      </c>
      <c r="E28">
        <f>($O28+D$1*$P28+Sheet2!$I$19*(Sheet3!$Q28+Sheet3!D$1*Sheet3!$R28))</f>
        <v>172.57</v>
      </c>
      <c r="F28">
        <f>($O28+E$1*$P28+Sheet2!$I$19*(Sheet3!$Q28+Sheet3!E$1*Sheet3!$R28))</f>
        <v>205.875</v>
      </c>
      <c r="G28">
        <f>($O28+F$1*$P28+Sheet2!$I$19*(Sheet3!$Q28+Sheet3!F$1*Sheet3!$R28))</f>
        <v>239.17999999999998</v>
      </c>
      <c r="H28">
        <f>($O28+G$1*$P28+Sheet2!$I$19*(Sheet3!$Q28+Sheet3!G$1*Sheet3!$R28))</f>
        <v>272.48500000000001</v>
      </c>
      <c r="J28" t="str">
        <f>Sheet2!A19</f>
        <v>Blackguard</v>
      </c>
      <c r="K28">
        <v>40</v>
      </c>
      <c r="L28">
        <v>12</v>
      </c>
      <c r="M28">
        <v>8</v>
      </c>
      <c r="N28">
        <v>0</v>
      </c>
      <c r="O28">
        <v>35</v>
      </c>
      <c r="P28">
        <v>20</v>
      </c>
      <c r="Q28">
        <v>0.8</v>
      </c>
      <c r="R28">
        <v>0.15</v>
      </c>
    </row>
    <row r="29" spans="1:18">
      <c r="A29" t="s">
        <v>64</v>
      </c>
      <c r="C29">
        <f>($O29+B$1*$P29+Sheet2!$K$20*(Sheet3!$Q29+Sheet3!B$1*Sheet3!$R29))</f>
        <v>103.7</v>
      </c>
      <c r="D29">
        <f>($O29+C$1*$P29+Sheet2!$K$20*(Sheet3!$Q29+Sheet3!C$1*Sheet3!$R29))</f>
        <v>137.125</v>
      </c>
      <c r="E29">
        <f>($O29+D$1*$P29+Sheet2!$K$20*(Sheet3!$Q29+Sheet3!D$1*Sheet3!$R29))</f>
        <v>170.55</v>
      </c>
      <c r="F29">
        <f>($O29+E$1*$P29+Sheet2!$K$20*(Sheet3!$Q29+Sheet3!E$1*Sheet3!$R29))</f>
        <v>203.97500000000002</v>
      </c>
      <c r="G29">
        <f>($O29+F$1*$P29+Sheet2!$K$20*(Sheet3!$Q29+Sheet3!F$1*Sheet3!$R29))</f>
        <v>237.4</v>
      </c>
      <c r="H29">
        <f>($O29+G$1*$P29+Sheet2!$K$20*(Sheet3!$Q29+Sheet3!G$1*Sheet3!$R29))</f>
        <v>270.82499999999999</v>
      </c>
      <c r="J29" t="str">
        <f>Sheet2!A20</f>
        <v>Fire Knight</v>
      </c>
      <c r="K29">
        <v>50</v>
      </c>
      <c r="L29">
        <v>3</v>
      </c>
      <c r="M29">
        <v>15</v>
      </c>
      <c r="N29">
        <v>0</v>
      </c>
      <c r="O29">
        <v>50</v>
      </c>
      <c r="P29">
        <v>20</v>
      </c>
      <c r="Q29">
        <v>1</v>
      </c>
      <c r="R29">
        <v>0.25</v>
      </c>
    </row>
    <row r="30" spans="1:18">
      <c r="A30" t="s">
        <v>65</v>
      </c>
      <c r="C30">
        <f>($O30+B$1*$P30+Sheet2!$I$20*(Sheet3!$Q30+Sheet3!B$1*Sheet3!$R30))</f>
        <v>156.15</v>
      </c>
      <c r="D30">
        <f>($O30+C$1*$P30+Sheet2!$I$20*(Sheet3!$Q30+Sheet3!C$1*Sheet3!$R30))</f>
        <v>211.995</v>
      </c>
      <c r="E30">
        <f>($O30+D$1*$P30+Sheet2!$I$20*(Sheet3!$Q30+Sheet3!D$1*Sheet3!$R30))</f>
        <v>267.84000000000003</v>
      </c>
      <c r="F30">
        <f>($O30+E$1*$P30+Sheet2!$I$20*(Sheet3!$Q30+Sheet3!E$1*Sheet3!$R30))</f>
        <v>323.685</v>
      </c>
      <c r="G30">
        <f>($O30+F$1*$P30+Sheet2!$I$20*(Sheet3!$Q30+Sheet3!F$1*Sheet3!$R30))</f>
        <v>379.53000000000003</v>
      </c>
      <c r="H30">
        <f>($O30+G$1*$P30+Sheet2!$I$20*(Sheet3!$Q30+Sheet3!G$1*Sheet3!$R30))</f>
        <v>435.375</v>
      </c>
      <c r="J30" t="str">
        <f>Sheet2!A20</f>
        <v>Fire Knight</v>
      </c>
      <c r="K30">
        <v>40</v>
      </c>
      <c r="L30">
        <v>8</v>
      </c>
      <c r="M30">
        <v>8</v>
      </c>
      <c r="N30">
        <v>0</v>
      </c>
      <c r="O30">
        <v>70</v>
      </c>
      <c r="P30">
        <v>30</v>
      </c>
      <c r="Q30">
        <v>1</v>
      </c>
      <c r="R30">
        <v>0.3</v>
      </c>
    </row>
    <row r="31" spans="1:18">
      <c r="A31" t="s">
        <v>67</v>
      </c>
      <c r="C31">
        <f>($O31+B$1*$P31+Sheet2!$I$21*(Sheet3!$Q31+Sheet3!B$1*Sheet3!$R31))</f>
        <v>117.56</v>
      </c>
      <c r="D31">
        <f>($O31+C$1*$P31+Sheet2!$I$21*(Sheet3!$Q31+Sheet3!C$1*Sheet3!$R31))</f>
        <v>147.94999999999999</v>
      </c>
      <c r="E31">
        <f>($O31+D$1*$P31+Sheet2!$I$21*(Sheet3!$Q31+Sheet3!D$1*Sheet3!$R31))</f>
        <v>178.34</v>
      </c>
      <c r="F31">
        <f>($O31+E$1*$P31+Sheet2!$I$21*(Sheet3!$Q31+Sheet3!E$1*Sheet3!$R31))</f>
        <v>208.73</v>
      </c>
      <c r="G31">
        <f>($O31+F$1*$P31+Sheet2!$I$21*(Sheet3!$Q31+Sheet3!F$1*Sheet3!$R31))</f>
        <v>239.12</v>
      </c>
      <c r="H31">
        <f>($O31+G$1*$P31+Sheet2!$I$21*(Sheet3!$Q31+Sheet3!G$1*Sheet3!$R31))</f>
        <v>269.51</v>
      </c>
      <c r="J31" t="str">
        <f>Sheet2!A21</f>
        <v>Wretched Chef</v>
      </c>
      <c r="K31">
        <v>55</v>
      </c>
      <c r="L31">
        <v>8</v>
      </c>
      <c r="M31">
        <v>8</v>
      </c>
      <c r="N31">
        <v>0</v>
      </c>
      <c r="O31">
        <v>40</v>
      </c>
      <c r="P31">
        <v>11</v>
      </c>
      <c r="Q31">
        <v>0.8</v>
      </c>
      <c r="R31">
        <v>0.2</v>
      </c>
    </row>
    <row r="35" spans="1:22">
      <c r="A35" t="s">
        <v>71</v>
      </c>
    </row>
    <row r="36" spans="1:22">
      <c r="A36" t="s">
        <v>72</v>
      </c>
      <c r="C36">
        <f>($O36+B$1*$P36+Sheet2!$K$22*(Sheet3!$Q36+Sheet3!B$1*Sheet3!$R36)) * ($S36+B$1*$T36)</f>
        <v>187.18</v>
      </c>
      <c r="D36">
        <f>($O36+C$1*$P36+Sheet2!$K$22*(Sheet3!$Q36+Sheet3!C$1*Sheet3!$R36)) * ($S36+C$1*$T36)</f>
        <v>245.55029999999996</v>
      </c>
      <c r="E36">
        <f>($O36+D$1*$P36+Sheet2!$K$22*(Sheet3!$Q36+Sheet3!D$1*Sheet3!$R36)) * ($S36+D$1*$T36)</f>
        <v>311.82320000000004</v>
      </c>
      <c r="F36">
        <f>($O36+E$1*$P36+Sheet2!$K$22*(Sheet3!$Q36+Sheet3!E$1*Sheet3!$R36)) * ($S36+E$1*$T36)</f>
        <v>385.99869999999999</v>
      </c>
      <c r="G36">
        <f>($O36+F$1*$P36+Sheet2!$K$22*(Sheet3!$Q36+Sheet3!F$1*Sheet3!$R36)) * ($S36+F$1*$T36)</f>
        <v>468.07680000000005</v>
      </c>
      <c r="H36">
        <f>($O36+G$1*$P36+Sheet2!$K$22*(Sheet3!$Q36+Sheet3!G$1*Sheet3!$R36)) * ($S36+G$1*$T36)</f>
        <v>558.0575</v>
      </c>
      <c r="J36" t="str">
        <f>Sheet2!A22</f>
        <v>Aeromancess</v>
      </c>
      <c r="K36">
        <v>75</v>
      </c>
      <c r="L36">
        <v>18</v>
      </c>
      <c r="M36">
        <v>18</v>
      </c>
      <c r="N36">
        <v>0</v>
      </c>
      <c r="O36">
        <v>50</v>
      </c>
      <c r="P36">
        <v>3</v>
      </c>
      <c r="Q36">
        <v>0.6</v>
      </c>
      <c r="R36">
        <v>0.14000000000000001</v>
      </c>
      <c r="S36">
        <v>2</v>
      </c>
      <c r="T36">
        <v>0.3</v>
      </c>
    </row>
    <row r="37" spans="1:22">
      <c r="A37" t="s">
        <v>73</v>
      </c>
      <c r="C37">
        <f>($O37+B$1*$P37+Sheet2!$I$3*(Sheet3!$Q37+Sheet3!B$1*Sheet3!$R37))+($S37+B$1*$T37+Sheet2!$K$3*(Sheet3!$U37+Sheet3!B$1*Sheet3!$V37))</f>
        <v>159.625</v>
      </c>
      <c r="D37">
        <f>($O37+C$1*$P37+Sheet2!$I$3*(Sheet3!$Q37+Sheet3!C$1*Sheet3!$R37))+($S37+C$1*$T37+Sheet2!$K$3*(Sheet3!$U37+Sheet3!C$1*Sheet3!$V37))</f>
        <v>207.58750000000001</v>
      </c>
      <c r="E37">
        <f>($O37+D$1*$P37+Sheet2!$I$3*(Sheet3!$Q37+Sheet3!D$1*Sheet3!$R37))+($S37+D$1*$T37+Sheet2!$K$3*(Sheet3!$U37+Sheet3!D$1*Sheet3!$V37))</f>
        <v>255.55</v>
      </c>
      <c r="F37">
        <f>($O37+E$1*$P37+Sheet2!$I$3*(Sheet3!$Q37+Sheet3!E$1*Sheet3!$R37))+($S37+E$1*$T37+Sheet2!$K$3*(Sheet3!$U37+Sheet3!E$1*Sheet3!$V37))</f>
        <v>303.51250000000005</v>
      </c>
      <c r="G37">
        <f>($O37+F$1*$P37+Sheet2!$I$3*(Sheet3!$Q37+Sheet3!F$1*Sheet3!$R37))+($S37+F$1*$T37+Sheet2!$K$3*(Sheet3!$U37+Sheet3!F$1*Sheet3!$V37))</f>
        <v>351.47500000000002</v>
      </c>
      <c r="H37">
        <f>($O37+G$1*$P37+Sheet2!$I$3*(Sheet3!$Q37+Sheet3!G$1*Sheet3!$R37))+($S37+G$1*$T37+Sheet2!$K$3*(Sheet3!$U37+Sheet3!G$1*Sheet3!$V37))</f>
        <v>399.4375</v>
      </c>
      <c r="J37" t="str">
        <f>Sheet2!A3</f>
        <v>Blazing Priest</v>
      </c>
      <c r="K37">
        <v>50</v>
      </c>
      <c r="L37">
        <v>4</v>
      </c>
      <c r="M37">
        <v>8</v>
      </c>
      <c r="N37">
        <v>0</v>
      </c>
      <c r="O37">
        <v>15</v>
      </c>
      <c r="P37">
        <v>12</v>
      </c>
      <c r="Q37">
        <v>0.7</v>
      </c>
      <c r="R37">
        <v>0.15</v>
      </c>
      <c r="S37">
        <v>30</v>
      </c>
      <c r="T37">
        <v>16</v>
      </c>
      <c r="U37">
        <v>0.8</v>
      </c>
      <c r="V37">
        <v>0.1</v>
      </c>
    </row>
    <row r="38" spans="1:22">
      <c r="A38" t="s">
        <v>75</v>
      </c>
      <c r="C38">
        <f>($O38+B$1*$P38+Sheet2!$K$23*(Sheet3!$Q38+Sheet3!B$1*Sheet3!$R38))</f>
        <v>114</v>
      </c>
      <c r="D38">
        <f>($O38+C$1*$P38+Sheet2!$K$23*(Sheet3!$Q38+Sheet3!C$1*Sheet3!$R38))</f>
        <v>166.25</v>
      </c>
      <c r="E38">
        <f>($O38+D$1*$P38+Sheet2!$K$23*(Sheet3!$Q38+Sheet3!D$1*Sheet3!$R38))</f>
        <v>218.5</v>
      </c>
      <c r="F38">
        <f>($O38+E$1*$P38+Sheet2!$K$23*(Sheet3!$Q38+Sheet3!E$1*Sheet3!$R38))</f>
        <v>270.75</v>
      </c>
      <c r="G38">
        <f>($O38+F$1*$P38+Sheet2!$K$23*(Sheet3!$Q38+Sheet3!F$1*Sheet3!$R38))</f>
        <v>323</v>
      </c>
      <c r="H38">
        <f>($O38+G$1*$P38+Sheet2!$K$23*(Sheet3!$Q38+Sheet3!G$1*Sheet3!$R38))</f>
        <v>375.25</v>
      </c>
      <c r="J38" t="str">
        <f>Sheet2!A23</f>
        <v>Mystic Swashbuckler</v>
      </c>
      <c r="K38">
        <v>50</v>
      </c>
      <c r="L38">
        <v>14</v>
      </c>
      <c r="M38">
        <v>12</v>
      </c>
      <c r="N38">
        <v>0</v>
      </c>
      <c r="O38">
        <v>45</v>
      </c>
      <c r="P38">
        <v>35</v>
      </c>
      <c r="Q38">
        <v>1.2</v>
      </c>
      <c r="R38">
        <v>0.3</v>
      </c>
    </row>
    <row r="39" spans="1:22">
      <c r="A39" t="s">
        <v>76</v>
      </c>
      <c r="C39">
        <f>($O39+B$1*$P39+Sheet2!$K$8*(Sheet3!$Q39+Sheet3!B$1*Sheet3!$R39))*6</f>
        <v>245.10000000000002</v>
      </c>
      <c r="D39">
        <f>($O39+C$1*$P39+Sheet2!$K$8*(Sheet3!$Q39+Sheet3!C$1*Sheet3!$R39))*6</f>
        <v>373.452</v>
      </c>
      <c r="E39">
        <f>($O39+D$1*$P39+Sheet2!$K$8*(Sheet3!$Q39+Sheet3!D$1*Sheet3!$R39))*6</f>
        <v>501.80399999999997</v>
      </c>
      <c r="F39">
        <f>($O39+E$1*$P39+Sheet2!$K$8*(Sheet3!$Q39+Sheet3!E$1*Sheet3!$R39))*6</f>
        <v>630.15600000000006</v>
      </c>
      <c r="G39">
        <f>($O39+F$1*$P39+Sheet2!$K$8*(Sheet3!$Q39+Sheet3!F$1*Sheet3!$R39))*6</f>
        <v>758.50800000000004</v>
      </c>
      <c r="H39">
        <f>($O39+G$1*$P39+Sheet2!$K$8*(Sheet3!$Q39+Sheet3!G$1*Sheet3!$R39))*6</f>
        <v>886.86</v>
      </c>
      <c r="J39" t="str">
        <f>Sheet2!A8</f>
        <v>Soul Binder</v>
      </c>
      <c r="K39">
        <v>65</v>
      </c>
      <c r="L39">
        <v>11</v>
      </c>
      <c r="M39">
        <v>20</v>
      </c>
      <c r="N39">
        <v>0</v>
      </c>
      <c r="O39">
        <v>24</v>
      </c>
      <c r="P39">
        <v>16</v>
      </c>
      <c r="Q39">
        <v>0.25</v>
      </c>
      <c r="R39">
        <v>0.08</v>
      </c>
    </row>
    <row r="40" spans="1:22">
      <c r="A40" t="s">
        <v>77</v>
      </c>
      <c r="C40">
        <f>($O40+B$1*$P40+Sheet2!$I$4*(Sheet3!$Q40+Sheet3!B$1*Sheet3!$R40))</f>
        <v>69.412499999999994</v>
      </c>
      <c r="D40">
        <f>($O40+C$1*$P40+Sheet2!$I$4*(Sheet3!$Q40+Sheet3!C$1*Sheet3!$R40))</f>
        <v>82.771000000000001</v>
      </c>
      <c r="E40">
        <f>($O40+D$1*$P40+Sheet2!$I$4*(Sheet3!$Q40+Sheet3!D$1*Sheet3!$R40))</f>
        <v>96.129499999999993</v>
      </c>
      <c r="F40">
        <f>($O40+E$1*$P40+Sheet2!$I$4*(Sheet3!$Q40+Sheet3!E$1*Sheet3!$R40))</f>
        <v>109.488</v>
      </c>
      <c r="G40">
        <f>($O40+F$1*$P40+Sheet2!$I$4*(Sheet3!$Q40+Sheet3!F$1*Sheet3!$R40))</f>
        <v>122.84650000000001</v>
      </c>
      <c r="H40">
        <f>($O40+G$1*$P40+Sheet2!$I$4*(Sheet3!$Q40+Sheet3!G$1*Sheet3!$R40))</f>
        <v>136.20499999999998</v>
      </c>
      <c r="J40" t="str">
        <f>Sheet2!A4</f>
        <v>Time Cleric</v>
      </c>
      <c r="K40">
        <v>25</v>
      </c>
      <c r="L40">
        <v>4</v>
      </c>
      <c r="M40">
        <v>4</v>
      </c>
      <c r="N40">
        <v>0</v>
      </c>
      <c r="O40">
        <v>12</v>
      </c>
      <c r="P40">
        <v>8</v>
      </c>
      <c r="Q40">
        <v>0.75</v>
      </c>
      <c r="R40">
        <v>7.0000000000000007E-2</v>
      </c>
    </row>
    <row r="41" spans="1:22">
      <c r="A41" t="s">
        <v>78</v>
      </c>
      <c r="C41">
        <f>($O41+B$1*$P41+Sheet2!$K$4*(Sheet3!$Q41+Sheet3!B$1*Sheet3!$R41))*6</f>
        <v>183.18</v>
      </c>
      <c r="D41">
        <f>($O41+C$1*$P41+Sheet2!$K$4*(Sheet3!$Q41+Sheet3!C$1*Sheet3!$R41))*6</f>
        <v>294.411</v>
      </c>
      <c r="E41">
        <f>($O41+D$1*$P41+Sheet2!$K$4*(Sheet3!$Q41+Sheet3!D$1*Sheet3!$R41))*6</f>
        <v>405.642</v>
      </c>
      <c r="F41">
        <f>($O41+E$1*$P41+Sheet2!$K$4*(Sheet3!$Q41+Sheet3!E$1*Sheet3!$R41))*6</f>
        <v>516.87300000000005</v>
      </c>
      <c r="G41">
        <f>($O41+F$1*$P41+Sheet2!$K$4*(Sheet3!$Q41+Sheet3!F$1*Sheet3!$R41))*6</f>
        <v>628.10400000000004</v>
      </c>
      <c r="H41">
        <f>($O41+G$1*$P41+Sheet2!$K$4*(Sheet3!$Q41+Sheet3!G$1*Sheet3!$R41))*6</f>
        <v>739.33500000000004</v>
      </c>
      <c r="J41" t="str">
        <f>Sheet2!A4</f>
        <v>Time Cleric</v>
      </c>
      <c r="K41">
        <v>50</v>
      </c>
      <c r="L41">
        <v>18</v>
      </c>
      <c r="M41">
        <v>15</v>
      </c>
      <c r="N41">
        <v>0</v>
      </c>
      <c r="O41">
        <v>16</v>
      </c>
      <c r="P41">
        <v>12</v>
      </c>
      <c r="Q41">
        <v>0.2</v>
      </c>
      <c r="R41">
        <v>0.09</v>
      </c>
    </row>
    <row r="42" spans="1:22">
      <c r="A42" t="s">
        <v>79</v>
      </c>
      <c r="C42">
        <f>($O42+B$1*$P42+Sheet2!$I$12*(Sheet3!$Q42+Sheet3!B$1*Sheet3!$R42))</f>
        <v>199.125</v>
      </c>
      <c r="D42">
        <f>($O42+C$1*$P42+Sheet2!$I$12*(Sheet3!$Q42+Sheet3!C$1*Sheet3!$R42))</f>
        <v>234.62</v>
      </c>
      <c r="E42">
        <f>($O42+D$1*$P42+Sheet2!$I$12*(Sheet3!$Q42+Sheet3!D$1*Sheet3!$R42))</f>
        <v>270.11500000000001</v>
      </c>
      <c r="F42">
        <f>($O42+E$1*$P42+Sheet2!$I$12*(Sheet3!$Q42+Sheet3!E$1*Sheet3!$R42))</f>
        <v>305.61</v>
      </c>
      <c r="G42">
        <f>($O42+F$1*$P42+Sheet2!$I$12*(Sheet3!$Q42+Sheet3!F$1*Sheet3!$R42))</f>
        <v>341.10500000000002</v>
      </c>
      <c r="H42">
        <f>($O42+G$1*$P42+Sheet2!$I$12*(Sheet3!$Q42+Sheet3!G$1*Sheet3!$R42))</f>
        <v>376.6</v>
      </c>
      <c r="J42" t="str">
        <f>Sheet2!A12</f>
        <v>Colossus</v>
      </c>
      <c r="K42">
        <v>35</v>
      </c>
      <c r="L42">
        <v>6</v>
      </c>
      <c r="M42">
        <v>8</v>
      </c>
      <c r="N42">
        <v>0</v>
      </c>
      <c r="O42">
        <v>70</v>
      </c>
      <c r="P42">
        <v>20</v>
      </c>
      <c r="Q42">
        <v>1.25</v>
      </c>
      <c r="R42">
        <v>0.15</v>
      </c>
    </row>
    <row r="43" spans="1:22">
      <c r="A43" t="s">
        <v>81</v>
      </c>
      <c r="C43">
        <f>($O43+B$1*$P43+Sheet2!$K$24*(Sheet3!$Q43+Sheet3!B$1*Sheet3!$R43)) * ($S43+B$1*$T43)</f>
        <v>79.7</v>
      </c>
      <c r="D43">
        <f>($O43+C$1*$P43+Sheet2!$K$24*(Sheet3!$Q43+Sheet3!C$1*Sheet3!$R43)) * ($S43+C$1*$T43)</f>
        <v>120.31800000000001</v>
      </c>
      <c r="E43">
        <f>($O43+D$1*$P43+Sheet2!$K$24*(Sheet3!$Q43+Sheet3!D$1*Sheet3!$R43)) * ($S43+D$1*$T43)</f>
        <v>166.78899999999999</v>
      </c>
      <c r="F43">
        <f>($O43+E$1*$P43+Sheet2!$K$24*(Sheet3!$Q43+Sheet3!E$1*Sheet3!$R43)) * ($S43+E$1*$T43)</f>
        <v>219.113</v>
      </c>
      <c r="G43">
        <f>($O43+F$1*$P43+Sheet2!$K$24*(Sheet3!$Q43+Sheet3!F$1*Sheet3!$R43)) * ($S43+F$1*$T43)</f>
        <v>277.28999999999996</v>
      </c>
      <c r="H43">
        <f>($O43+G$1*$P43+Sheet2!$K$24*(Sheet3!$Q43+Sheet3!G$1*Sheet3!$R43)) * ($S43+G$1*$T43)</f>
        <v>341.32</v>
      </c>
      <c r="J43" t="str">
        <f>Sheet2!A24</f>
        <v>Elder Treant</v>
      </c>
      <c r="K43">
        <v>50</v>
      </c>
      <c r="L43">
        <v>15</v>
      </c>
      <c r="M43">
        <v>19</v>
      </c>
      <c r="N43">
        <v>0</v>
      </c>
      <c r="O43">
        <v>24</v>
      </c>
      <c r="P43">
        <v>2</v>
      </c>
      <c r="Q43">
        <v>0.25</v>
      </c>
      <c r="R43">
        <v>0.03</v>
      </c>
      <c r="S43">
        <v>2</v>
      </c>
      <c r="T43">
        <v>0.75</v>
      </c>
    </row>
    <row r="44" spans="1:22">
      <c r="A44" t="s">
        <v>82</v>
      </c>
      <c r="C44">
        <f>($O44+B$1*$P44+Sheet2!$K$14*(Sheet3!$Q44+Sheet3!B$1*Sheet3!$R44))+($S44+B$1*$T44+Sheet2!$K$14*(Sheet3!$U44+Sheet3!B$1*Sheet3!$V44))</f>
        <v>210.04999999999998</v>
      </c>
      <c r="D44">
        <f>($O44+C$1*$P44+Sheet2!$K$14*(Sheet3!$Q44+Sheet3!C$1*Sheet3!$R44))+($S44+C$1*$T44+Sheet2!$K$14*(Sheet3!$U44+Sheet3!C$1*Sheet3!$V44))</f>
        <v>256.72499999999997</v>
      </c>
      <c r="E44">
        <f>($O44+D$1*$P44+Sheet2!$K$14*(Sheet3!$Q44+Sheet3!D$1*Sheet3!$R44))+($S44+D$1*$T44+Sheet2!$K$14*(Sheet3!$U44+Sheet3!D$1*Sheet3!$V44))</f>
        <v>303.39999999999998</v>
      </c>
      <c r="F44">
        <f>($O44+E$1*$P44+Sheet2!$K$14*(Sheet3!$Q44+Sheet3!E$1*Sheet3!$R44))+($S44+E$1*$T44+Sheet2!$K$14*(Sheet3!$U44+Sheet3!E$1*Sheet3!$V44))</f>
        <v>350.07499999999999</v>
      </c>
      <c r="G44">
        <f>($O44+F$1*$P44+Sheet2!$K$14*(Sheet3!$Q44+Sheet3!F$1*Sheet3!$R44))+($S44+F$1*$T44+Sheet2!$K$14*(Sheet3!$U44+Sheet3!F$1*Sheet3!$V44))</f>
        <v>396.75</v>
      </c>
      <c r="H44">
        <f>($O44+G$1*$P44+Sheet2!$K$14*(Sheet3!$Q44+Sheet3!G$1*Sheet3!$R44))+($S44+G$1*$T44+Sheet2!$K$14*(Sheet3!$U44+Sheet3!G$1*Sheet3!$V44))</f>
        <v>443.42499999999995</v>
      </c>
      <c r="J44" t="str">
        <f>Sheet2!A14</f>
        <v>Icespinner</v>
      </c>
      <c r="K44">
        <v>60</v>
      </c>
      <c r="L44">
        <v>25</v>
      </c>
      <c r="M44">
        <v>17</v>
      </c>
      <c r="N44">
        <v>0</v>
      </c>
      <c r="O44">
        <v>50</v>
      </c>
      <c r="P44">
        <v>15</v>
      </c>
      <c r="Q44">
        <v>0.5</v>
      </c>
      <c r="R44">
        <v>0.1</v>
      </c>
      <c r="S44">
        <v>30</v>
      </c>
      <c r="T44">
        <v>10</v>
      </c>
      <c r="U44">
        <v>1</v>
      </c>
      <c r="V44">
        <v>0.15</v>
      </c>
    </row>
    <row r="45" spans="1:22">
      <c r="A45" t="s">
        <v>84</v>
      </c>
      <c r="C45">
        <f>($O45+B$1*$P45+Sheet2!$I$25*(Sheet3!$Q45+Sheet3!B$1*Sheet3!$R45))</f>
        <v>167.5</v>
      </c>
      <c r="D45">
        <f>($O45+C$1*$P45+Sheet2!$I$25*(Sheet3!$Q45+Sheet3!C$1*Sheet3!$R45))</f>
        <v>232</v>
      </c>
      <c r="E45">
        <f>($O45+D$1*$P45+Sheet2!$I$25*(Sheet3!$Q45+Sheet3!D$1*Sheet3!$R45))</f>
        <v>296.5</v>
      </c>
      <c r="F45">
        <f>($O45+E$1*$P45+Sheet2!$I$25*(Sheet3!$Q45+Sheet3!E$1*Sheet3!$R45))</f>
        <v>361</v>
      </c>
      <c r="G45">
        <f>($O45+F$1*$P45+Sheet2!$I$25*(Sheet3!$Q45+Sheet3!F$1*Sheet3!$R45))</f>
        <v>425.5</v>
      </c>
      <c r="H45">
        <f>($O45+G$1*$P45+Sheet2!$I$25*(Sheet3!$Q45+Sheet3!G$1*Sheet3!$R45))</f>
        <v>490</v>
      </c>
      <c r="J45" t="str">
        <f>Sheet2!A25</f>
        <v>Master of the Hunt</v>
      </c>
      <c r="K45">
        <v>40</v>
      </c>
      <c r="L45">
        <v>7</v>
      </c>
      <c r="M45">
        <v>8</v>
      </c>
      <c r="N45">
        <v>0</v>
      </c>
      <c r="O45">
        <v>70</v>
      </c>
      <c r="P45">
        <v>45</v>
      </c>
      <c r="Q45">
        <v>1.25</v>
      </c>
      <c r="R45">
        <v>0.25</v>
      </c>
    </row>
    <row r="46" spans="1:22">
      <c r="A46" t="s">
        <v>85</v>
      </c>
      <c r="C46">
        <f>($O46+B$1*$P46+Sheet2!$K$7*(Sheet3!$Q46+Sheet3!B$1*Sheet3!$R46))</f>
        <v>121.65</v>
      </c>
      <c r="D46">
        <f>($O46+C$1*$P46+Sheet2!$K$7*(Sheet3!$Q46+Sheet3!C$1*Sheet3!$R46))</f>
        <v>179.5625</v>
      </c>
      <c r="E46">
        <f>($O46+D$1*$P46+Sheet2!$K$7*(Sheet3!$Q46+Sheet3!D$1*Sheet3!$R46))</f>
        <v>237.47500000000002</v>
      </c>
      <c r="F46">
        <f>($O46+E$1*$P46+Sheet2!$K$7*(Sheet3!$Q46+Sheet3!E$1*Sheet3!$R46))</f>
        <v>295.38750000000005</v>
      </c>
      <c r="G46">
        <f>($O46+F$1*$P46+Sheet2!$K$7*(Sheet3!$Q46+Sheet3!F$1*Sheet3!$R46))</f>
        <v>353.3</v>
      </c>
      <c r="H46">
        <f>($O46+G$1*$P46+Sheet2!$K$7*(Sheet3!$Q46+Sheet3!G$1*Sheet3!$R46))</f>
        <v>411.21249999999998</v>
      </c>
      <c r="J46" t="str">
        <f>Sheet2!A7</f>
        <v>Scarab</v>
      </c>
      <c r="K46">
        <v>90</v>
      </c>
      <c r="L46">
        <v>0</v>
      </c>
      <c r="M46">
        <v>8</v>
      </c>
      <c r="N46">
        <v>0</v>
      </c>
      <c r="O46">
        <v>50</v>
      </c>
      <c r="P46">
        <v>40</v>
      </c>
      <c r="Q46">
        <v>1</v>
      </c>
      <c r="R46">
        <v>0.25</v>
      </c>
    </row>
    <row r="47" spans="1:22">
      <c r="A47" t="s">
        <v>87</v>
      </c>
      <c r="C47">
        <f>($O47+B$1*$P47+Sheet2!$I$26*(Sheet3!$Q47+Sheet3!B$1*Sheet3!$R47))</f>
        <v>161.94999999999999</v>
      </c>
      <c r="D47">
        <f>($O47+C$1*$P47+Sheet2!$I$26*(Sheet3!$Q47+Sheet3!C$1*Sheet3!$R47))</f>
        <v>201.49249999999998</v>
      </c>
      <c r="E47">
        <f>($O47+D$1*$P47+Sheet2!$I$26*(Sheet3!$Q47+Sheet3!D$1*Sheet3!$R47))</f>
        <v>241.035</v>
      </c>
      <c r="F47">
        <f>($O47+E$1*$P47+Sheet2!$I$26*(Sheet3!$Q47+Sheet3!E$1*Sheet3!$R47))</f>
        <v>280.57749999999999</v>
      </c>
      <c r="G47">
        <f>($O47+F$1*$P47+Sheet2!$I$26*(Sheet3!$Q47+Sheet3!F$1*Sheet3!$R47))</f>
        <v>320.12</v>
      </c>
      <c r="H47">
        <f>($O47+G$1*$P47+Sheet2!$I$26*(Sheet3!$Q47+Sheet3!G$1*Sheet3!$R47))</f>
        <v>359.66249999999997</v>
      </c>
      <c r="J47" t="str">
        <f>Sheet2!A26</f>
        <v>Behemoth</v>
      </c>
      <c r="K47">
        <v>35</v>
      </c>
      <c r="L47">
        <v>6</v>
      </c>
      <c r="M47">
        <v>8</v>
      </c>
      <c r="N47">
        <v>0</v>
      </c>
      <c r="O47">
        <v>65</v>
      </c>
      <c r="P47">
        <v>25</v>
      </c>
      <c r="Q47">
        <v>1</v>
      </c>
      <c r="R47">
        <v>0.15</v>
      </c>
    </row>
    <row r="48" spans="1:22">
      <c r="A48" t="s">
        <v>88</v>
      </c>
      <c r="C48">
        <f>($O48+B$1*$P48+Sheet2!$I$17*(Sheet3!$Q48+Sheet3!B$1*Sheet3!$R48))*4</f>
        <v>172.73999999999998</v>
      </c>
      <c r="D48">
        <f>($O48+C$1*$P48+Sheet2!$I$17*(Sheet3!$Q48+Sheet3!C$1*Sheet3!$R48))*4</f>
        <v>247.04599999999999</v>
      </c>
      <c r="E48">
        <f>($O48+D$1*$P48+Sheet2!$I$17*(Sheet3!$Q48+Sheet3!D$1*Sheet3!$R48))*4</f>
        <v>321.35199999999998</v>
      </c>
      <c r="F48">
        <f>($O48+E$1*$P48+Sheet2!$I$17*(Sheet3!$Q48+Sheet3!E$1*Sheet3!$R48))*4</f>
        <v>395.65800000000002</v>
      </c>
      <c r="G48">
        <f>($O48+F$1*$P48+Sheet2!$I$17*(Sheet3!$Q48+Sheet3!F$1*Sheet3!$R48))*4</f>
        <v>469.964</v>
      </c>
      <c r="H48">
        <f>($O48+G$1*$P48+Sheet2!$I$17*(Sheet3!$Q48+Sheet3!G$1*Sheet3!$R48))*4</f>
        <v>544.27</v>
      </c>
      <c r="J48" t="str">
        <f>Sheet2!A17</f>
        <v>Emberwraith</v>
      </c>
      <c r="K48">
        <v>45</v>
      </c>
      <c r="L48">
        <v>6</v>
      </c>
      <c r="M48">
        <v>14</v>
      </c>
      <c r="N48">
        <v>0</v>
      </c>
      <c r="O48">
        <v>15</v>
      </c>
      <c r="P48">
        <v>12</v>
      </c>
      <c r="Q48">
        <v>0.3</v>
      </c>
      <c r="R48">
        <v>7.0000000000000007E-2</v>
      </c>
    </row>
    <row r="49" spans="1:22">
      <c r="A49" t="s">
        <v>90</v>
      </c>
      <c r="C49">
        <f>($O49+B$1*$P49+Sheet2!$K$27*(Sheet3!$Q49+Sheet3!B$1*Sheet3!$R49))</f>
        <v>263.26</v>
      </c>
      <c r="D49">
        <f>($O49+C$1*$P49+Sheet2!$K$27*(Sheet3!$Q49+Sheet3!C$1*Sheet3!$R49))</f>
        <v>293.702</v>
      </c>
      <c r="E49">
        <f>($O49+D$1*$P49+Sheet2!$K$27*(Sheet3!$Q49+Sheet3!D$1*Sheet3!$R49))</f>
        <v>324.14400000000001</v>
      </c>
      <c r="F49">
        <f>($O49+E$1*$P49+Sheet2!$K$27*(Sheet3!$Q49+Sheet3!E$1*Sheet3!$R49))</f>
        <v>354.58600000000001</v>
      </c>
      <c r="G49">
        <f>($O49+F$1*$P49+Sheet2!$K$27*(Sheet3!$Q49+Sheet3!F$1*Sheet3!$R49))</f>
        <v>385.02800000000002</v>
      </c>
      <c r="H49">
        <f>($O49+G$1*$P49+Sheet2!$K$27*(Sheet3!$Q49+Sheet3!G$1*Sheet3!$R49))</f>
        <v>415.46999999999997</v>
      </c>
      <c r="J49" t="str">
        <f>Sheet2!A27</f>
        <v>Incarnation</v>
      </c>
      <c r="K49">
        <v>55</v>
      </c>
      <c r="L49">
        <v>6</v>
      </c>
      <c r="M49">
        <v>27</v>
      </c>
      <c r="N49">
        <v>-3</v>
      </c>
      <c r="O49">
        <v>100</v>
      </c>
      <c r="P49">
        <v>25</v>
      </c>
      <c r="Q49">
        <v>1.8</v>
      </c>
      <c r="R49">
        <v>0.06</v>
      </c>
    </row>
    <row r="50" spans="1:22">
      <c r="A50" t="s">
        <v>92</v>
      </c>
      <c r="C50">
        <f>($O50+B$1*$P50+Sheet2!$I$28*(Sheet3!$Q50+Sheet3!B$1*Sheet3!$R50))</f>
        <v>105.95</v>
      </c>
      <c r="D50">
        <f>($O50+C$1*$P50+Sheet2!$I$28*(Sheet3!$Q50+Sheet3!C$1*Sheet3!$R50))</f>
        <v>156.91500000000002</v>
      </c>
      <c r="E50">
        <f>($O50+D$1*$P50+Sheet2!$I$28*(Sheet3!$Q50+Sheet3!D$1*Sheet3!$R50))</f>
        <v>207.88</v>
      </c>
      <c r="F50">
        <f>($O50+E$1*$P50+Sheet2!$I$28*(Sheet3!$Q50+Sheet3!E$1*Sheet3!$R50))</f>
        <v>258.84500000000003</v>
      </c>
      <c r="G50">
        <f>($O50+F$1*$P50+Sheet2!$I$28*(Sheet3!$Q50+Sheet3!F$1*Sheet3!$R50))</f>
        <v>309.81</v>
      </c>
      <c r="H50">
        <f>($O50+G$1*$P50+Sheet2!$I$28*(Sheet3!$Q50+Sheet3!G$1*Sheet3!$R50))</f>
        <v>360.77500000000003</v>
      </c>
      <c r="J50" t="str">
        <f>Sheet2!A28</f>
        <v>Sorrow Liege</v>
      </c>
      <c r="K50">
        <v>45</v>
      </c>
      <c r="L50">
        <v>12</v>
      </c>
      <c r="M50">
        <v>8</v>
      </c>
      <c r="N50">
        <v>0</v>
      </c>
      <c r="O50">
        <v>20</v>
      </c>
      <c r="P50">
        <v>29</v>
      </c>
      <c r="Q50">
        <v>0.9</v>
      </c>
      <c r="R50">
        <v>0.23</v>
      </c>
    </row>
    <row r="51" spans="1:22">
      <c r="A51" t="s">
        <v>93</v>
      </c>
      <c r="C51">
        <f>($O51+B$1*$P51+Sheet2!$I$9*(Sheet3!$Q51+Sheet3!B$1*Sheet3!$R51))</f>
        <v>124.96</v>
      </c>
      <c r="D51">
        <f>($O51+C$1*$P51+Sheet2!$I$9*(Sheet3!$Q51+Sheet3!C$1*Sheet3!$R51))</f>
        <v>158.88999999999999</v>
      </c>
      <c r="E51">
        <f>($O51+D$1*$P51+Sheet2!$I$9*(Sheet3!$Q51+Sheet3!D$1*Sheet3!$R51))</f>
        <v>192.82</v>
      </c>
      <c r="F51">
        <f>($O51+E$1*$P51+Sheet2!$I$9*(Sheet3!$Q51+Sheet3!E$1*Sheet3!$R51))</f>
        <v>226.75</v>
      </c>
      <c r="G51">
        <f>($O51+F$1*$P51+Sheet2!$I$9*(Sheet3!$Q51+Sheet3!F$1*Sheet3!$R51))</f>
        <v>260.67999999999995</v>
      </c>
      <c r="H51">
        <f>($O51+G$1*$P51+Sheet2!$I$9*(Sheet3!$Q51+Sheet3!G$1*Sheet3!$R51))</f>
        <v>294.61</v>
      </c>
      <c r="J51" t="str">
        <f>Sheet2!A9</f>
        <v>Glacial Tyrant</v>
      </c>
      <c r="K51">
        <v>35</v>
      </c>
      <c r="L51">
        <v>6</v>
      </c>
      <c r="M51">
        <v>6</v>
      </c>
      <c r="N51">
        <v>0</v>
      </c>
      <c r="O51">
        <v>40</v>
      </c>
      <c r="P51">
        <v>18</v>
      </c>
      <c r="Q51">
        <v>0.8</v>
      </c>
      <c r="R51">
        <v>0.15</v>
      </c>
    </row>
    <row r="52" spans="1:22">
      <c r="A52" t="s">
        <v>95</v>
      </c>
      <c r="C52">
        <f>($O52+B$1*$P52+Sheet2!$I$29*(Sheet3!$Q52+Sheet3!B$1*Sheet3!$R52))</f>
        <v>131.55000000000001</v>
      </c>
      <c r="D52">
        <f>($O52+C$1*$P52+Sheet2!$I$29*(Sheet3!$Q52+Sheet3!C$1*Sheet3!$R52))</f>
        <v>175.86</v>
      </c>
      <c r="E52">
        <f>($O52+D$1*$P52+Sheet2!$I$29*(Sheet3!$Q52+Sheet3!D$1*Sheet3!$R52))</f>
        <v>220.17</v>
      </c>
      <c r="F52">
        <f>($O52+E$1*$P52+Sheet2!$I$29*(Sheet3!$Q52+Sheet3!E$1*Sheet3!$R52))</f>
        <v>264.48</v>
      </c>
      <c r="G52">
        <f>($O52+F$1*$P52+Sheet2!$I$29*(Sheet3!$Q52+Sheet3!F$1*Sheet3!$R52))</f>
        <v>308.78999999999996</v>
      </c>
      <c r="H52">
        <f>($O52+G$1*$P52+Sheet2!$I$29*(Sheet3!$Q52+Sheet3!G$1*Sheet3!$R52))</f>
        <v>353.1</v>
      </c>
      <c r="J52" t="str">
        <f>Sheet2!A29</f>
        <v>Crimson Squall</v>
      </c>
      <c r="K52">
        <v>90</v>
      </c>
      <c r="L52">
        <v>17</v>
      </c>
      <c r="M52">
        <v>8</v>
      </c>
      <c r="N52">
        <v>0</v>
      </c>
      <c r="O52">
        <v>55</v>
      </c>
      <c r="P52">
        <v>29</v>
      </c>
      <c r="Q52">
        <v>1</v>
      </c>
      <c r="R52">
        <v>0.2</v>
      </c>
    </row>
    <row r="53" spans="1:22">
      <c r="A53" t="s">
        <v>96</v>
      </c>
      <c r="C53">
        <f>($O53+B$1*$P53+Sheet2!$J$29*(Sheet3!$Q53+Sheet3!B$1*Sheet3!$R53))</f>
        <v>78.584999999999994</v>
      </c>
      <c r="D53">
        <f>($O53+C$1*$P53+Sheet2!$J$29*(Sheet3!$Q53+Sheet3!C$1*Sheet3!$R53))</f>
        <v>103.53649999999999</v>
      </c>
      <c r="E53">
        <f>($O53+D$1*$P53+Sheet2!$J$29*(Sheet3!$Q53+Sheet3!D$1*Sheet3!$R53))</f>
        <v>128.488</v>
      </c>
      <c r="F53">
        <f>($O53+E$1*$P53+Sheet2!$J$29*(Sheet3!$Q53+Sheet3!E$1*Sheet3!$R53))</f>
        <v>153.43949999999998</v>
      </c>
      <c r="G53">
        <f>($O53+F$1*$P53+Sheet2!$J$29*(Sheet3!$Q53+Sheet3!F$1*Sheet3!$R53))</f>
        <v>178.39099999999999</v>
      </c>
      <c r="H53">
        <f>($O53+G$1*$P53+Sheet2!$J$29*(Sheet3!$Q53+Sheet3!G$1*Sheet3!$R53))</f>
        <v>203.3425</v>
      </c>
      <c r="J53" t="str">
        <f>Sheet2!A29</f>
        <v>Crimson Squall</v>
      </c>
      <c r="K53">
        <v>90</v>
      </c>
      <c r="L53">
        <v>17</v>
      </c>
      <c r="M53">
        <v>8</v>
      </c>
      <c r="N53">
        <v>0</v>
      </c>
      <c r="O53">
        <v>25</v>
      </c>
      <c r="P53">
        <v>15</v>
      </c>
      <c r="Q53">
        <v>0.7</v>
      </c>
      <c r="R53">
        <v>0.13</v>
      </c>
    </row>
    <row r="54" spans="1:22">
      <c r="A54" t="s">
        <v>97</v>
      </c>
      <c r="C54">
        <f>($O54+B$1*$P54+Sheet2!$I$29*(Sheet3!$Q54+Sheet3!B$1*Sheet3!$R54))+($S54+B$1*$T54+Sheet2!$I$29*(Sheet3!$U54+Sheet3!B$1*Sheet3!$V54))*0.75</f>
        <v>113.46375</v>
      </c>
      <c r="D54">
        <f>($O54+C$1*$P54+Sheet2!$I$29*(Sheet3!$Q54+Sheet3!C$1*Sheet3!$R54))+($S54+C$1*$T54+Sheet2!$I$29*(Sheet3!$U54+Sheet3!C$1*Sheet3!$V54))*0.75</f>
        <v>155.6875</v>
      </c>
      <c r="E54">
        <f>($O54+D$1*$P54+Sheet2!$I$29*(Sheet3!$Q54+Sheet3!D$1*Sheet3!$R54))+($S54+D$1*$T54+Sheet2!$I$29*(Sheet3!$U54+Sheet3!D$1*Sheet3!$V54))*0.75</f>
        <v>197.91125</v>
      </c>
      <c r="F54">
        <f>($O54+E$1*$P54+Sheet2!$I$29*(Sheet3!$Q54+Sheet3!E$1*Sheet3!$R54))+($S54+E$1*$T54+Sheet2!$I$29*(Sheet3!$U54+Sheet3!E$1*Sheet3!$V54))*0.75</f>
        <v>240.13499999999999</v>
      </c>
      <c r="G54">
        <f>($O54+F$1*$P54+Sheet2!$I$29*(Sheet3!$Q54+Sheet3!F$1*Sheet3!$R54))+($S54+F$1*$T54+Sheet2!$I$29*(Sheet3!$U54+Sheet3!F$1*Sheet3!$V54))*0.75</f>
        <v>282.35874999999999</v>
      </c>
      <c r="H54">
        <f>($O54+G$1*$P54+Sheet2!$I$29*(Sheet3!$Q54+Sheet3!G$1*Sheet3!$R54))+($S54+G$1*$T54+Sheet2!$I$29*(Sheet3!$U54+Sheet3!G$1*Sheet3!$V54))*0.75</f>
        <v>324.58249999999998</v>
      </c>
      <c r="J54" t="str">
        <f>Sheet2!A29</f>
        <v>Crimson Squall</v>
      </c>
      <c r="K54">
        <v>90</v>
      </c>
      <c r="L54">
        <v>17</v>
      </c>
      <c r="M54">
        <v>8</v>
      </c>
      <c r="N54">
        <v>0</v>
      </c>
      <c r="O54">
        <v>20</v>
      </c>
      <c r="P54">
        <v>10</v>
      </c>
      <c r="Q54">
        <v>0.5</v>
      </c>
      <c r="R54">
        <v>0.15</v>
      </c>
      <c r="S54">
        <v>20</v>
      </c>
      <c r="T54">
        <v>20</v>
      </c>
      <c r="U54">
        <v>0.7</v>
      </c>
      <c r="V54">
        <v>0.1</v>
      </c>
    </row>
    <row r="55" spans="1:22">
      <c r="A55" t="s">
        <v>98</v>
      </c>
      <c r="C55">
        <f>($O55+B$1*$P55+Sheet2!$I$19*(Sheet3!$Q55+Sheet3!B$1*Sheet3!$R55))</f>
        <v>113.69999999999999</v>
      </c>
      <c r="D55">
        <f>($O55+C$1*$P55+Sheet2!$I$19*(Sheet3!$Q55+Sheet3!C$1*Sheet3!$R55))</f>
        <v>146.44</v>
      </c>
      <c r="E55">
        <f>($O55+D$1*$P55+Sheet2!$I$19*(Sheet3!$Q55+Sheet3!D$1*Sheet3!$R55))</f>
        <v>179.17999999999998</v>
      </c>
      <c r="F55">
        <f>($O55+E$1*$P55+Sheet2!$I$19*(Sheet3!$Q55+Sheet3!E$1*Sheet3!$R55))</f>
        <v>211.92</v>
      </c>
      <c r="G55">
        <f>($O55+F$1*$P55+Sheet2!$I$19*(Sheet3!$Q55+Sheet3!F$1*Sheet3!$R55))</f>
        <v>244.66</v>
      </c>
      <c r="H55">
        <f>($O55+G$1*$P55+Sheet2!$I$19*(Sheet3!$Q55+Sheet3!G$1*Sheet3!$R55))</f>
        <v>277.39999999999998</v>
      </c>
      <c r="J55" t="str">
        <f>Sheet2!A19</f>
        <v>Blackguard</v>
      </c>
      <c r="K55">
        <v>60</v>
      </c>
      <c r="L55">
        <v>9</v>
      </c>
      <c r="M55">
        <v>18</v>
      </c>
      <c r="N55">
        <v>0</v>
      </c>
      <c r="O55">
        <v>25</v>
      </c>
      <c r="P55">
        <v>15</v>
      </c>
      <c r="Q55">
        <v>1</v>
      </c>
      <c r="R55">
        <v>0.2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8"/>
  <sheetViews>
    <sheetView workbookViewId="0">
      <selection activeCell="J33" sqref="J33"/>
    </sheetView>
  </sheetViews>
  <sheetFormatPr defaultRowHeight="15"/>
  <sheetData>
    <row r="1" spans="1:8">
      <c r="B1" t="s">
        <v>5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</row>
    <row r="2" spans="1:8">
      <c r="A2">
        <v>5</v>
      </c>
      <c r="B2" s="1">
        <f>Sheet2!$F$5+(A2-1)*Sheet2!$G$5+Sheet1!$B$4</f>
        <v>26.8</v>
      </c>
      <c r="C2">
        <f>Sheet3!$O$8+(Sheet4!C$1-1)*Sheet3!$P$8+$B2*(Sheet3!$Q$8+(Sheet4!C$1-1)*Sheet3!$R$8)</f>
        <v>176.8</v>
      </c>
      <c r="D2">
        <f>Sheet3!$O$8+(Sheet4!D$1-1)*Sheet3!$P$8+$B2*(Sheet3!$Q$8+(Sheet4!D$1-1)*Sheet3!$R$8)</f>
        <v>312.52</v>
      </c>
      <c r="E2">
        <f>Sheet3!$O$8+(Sheet4!E$1-1)*Sheet3!$P$8+$B2*(Sheet3!$Q$8+(Sheet4!E$1-1)*Sheet3!$R$8)</f>
        <v>448.24</v>
      </c>
      <c r="F2">
        <f>Sheet3!$O$8+(Sheet4!F$1-1)*Sheet3!$P$8+$B2*(Sheet3!$Q$8+(Sheet4!F$1-1)*Sheet3!$R$8)</f>
        <v>583.96</v>
      </c>
      <c r="G2">
        <f>Sheet3!$O$8+(Sheet4!G$1-1)*Sheet3!$P$8+$B2*(Sheet3!$Q$8+(Sheet4!G$1-1)*Sheet3!$R$8)</f>
        <v>719.68000000000006</v>
      </c>
      <c r="H2">
        <f>Sheet3!$O$8+(Sheet4!H$1-1)*Sheet3!$P$8+$B2*(Sheet3!$Q$8+(Sheet4!H$1-1)*Sheet3!$R$8)</f>
        <v>855.4</v>
      </c>
    </row>
    <row r="3" spans="1:8">
      <c r="A3">
        <v>10</v>
      </c>
      <c r="B3" s="1">
        <f>Sheet2!$F$5+(A3-1)*Sheet2!$G$5+Sheet1!$B$4</f>
        <v>37.799999999999997</v>
      </c>
      <c r="C3">
        <f>Sheet3!$O$8+(Sheet4!C$1-1)*Sheet3!$P$8+$B3*(Sheet3!$Q$8+(Sheet4!C$1-1)*Sheet3!$R$8)</f>
        <v>187.8</v>
      </c>
      <c r="D3">
        <f>Sheet3!$O$8+(Sheet4!D$1-1)*Sheet3!$P$8+$B3*(Sheet3!$Q$8+(Sheet4!D$1-1)*Sheet3!$R$8)</f>
        <v>327.92</v>
      </c>
      <c r="E3">
        <f>Sheet3!$O$8+(Sheet4!E$1-1)*Sheet3!$P$8+$B3*(Sheet3!$Q$8+(Sheet4!E$1-1)*Sheet3!$R$8)</f>
        <v>468.03999999999996</v>
      </c>
      <c r="F3">
        <f>Sheet3!$O$8+(Sheet4!F$1-1)*Sheet3!$P$8+$B3*(Sheet3!$Q$8+(Sheet4!F$1-1)*Sheet3!$R$8)</f>
        <v>608.16</v>
      </c>
      <c r="G3">
        <f>Sheet3!$O$8+(Sheet4!G$1-1)*Sheet3!$P$8+$B3*(Sheet3!$Q$8+(Sheet4!G$1-1)*Sheet3!$R$8)</f>
        <v>748.28</v>
      </c>
      <c r="H3">
        <f>Sheet3!$O$8+(Sheet4!H$1-1)*Sheet3!$P$8+$B3*(Sheet3!$Q$8+(Sheet4!H$1-1)*Sheet3!$R$8)</f>
        <v>888.4</v>
      </c>
    </row>
    <row r="4" spans="1:8">
      <c r="A4">
        <v>15</v>
      </c>
      <c r="B4" s="1">
        <f>Sheet2!$F$5+(A4-1)*Sheet2!$G$5+Sheet1!$B$4</f>
        <v>48.800000000000004</v>
      </c>
      <c r="C4">
        <f>Sheet3!$O$8+(Sheet4!C$1-1)*Sheet3!$P$8+$B4*(Sheet3!$Q$8+(Sheet4!C$1-1)*Sheet3!$R$8)</f>
        <v>198.8</v>
      </c>
      <c r="D4">
        <f>Sheet3!$O$8+(Sheet4!D$1-1)*Sheet3!$P$8+$B4*(Sheet3!$Q$8+(Sheet4!D$1-1)*Sheet3!$R$8)</f>
        <v>343.32</v>
      </c>
      <c r="E4">
        <f>Sheet3!$O$8+(Sheet4!E$1-1)*Sheet3!$P$8+$B4*(Sheet3!$Q$8+(Sheet4!E$1-1)*Sheet3!$R$8)</f>
        <v>487.84000000000003</v>
      </c>
      <c r="F4">
        <f>Sheet3!$O$8+(Sheet4!F$1-1)*Sheet3!$P$8+$B4*(Sheet3!$Q$8+(Sheet4!F$1-1)*Sheet3!$R$8)</f>
        <v>632.36</v>
      </c>
      <c r="G4">
        <f>Sheet3!$O$8+(Sheet4!G$1-1)*Sheet3!$P$8+$B4*(Sheet3!$Q$8+(Sheet4!G$1-1)*Sheet3!$R$8)</f>
        <v>776.88</v>
      </c>
      <c r="H4">
        <f>Sheet3!$O$8+(Sheet4!H$1-1)*Sheet3!$P$8+$B4*(Sheet3!$Q$8+(Sheet4!H$1-1)*Sheet3!$R$8)</f>
        <v>921.4</v>
      </c>
    </row>
    <row r="5" spans="1:8">
      <c r="A5">
        <v>20</v>
      </c>
      <c r="B5" s="1">
        <f>Sheet2!$F$5+(A5-1)*Sheet2!$G$5+Sheet1!$B$4</f>
        <v>59.800000000000004</v>
      </c>
      <c r="C5">
        <f>Sheet3!$O$8+(Sheet4!C$1-1)*Sheet3!$P$8+$B5*(Sheet3!$Q$8+(Sheet4!C$1-1)*Sheet3!$R$8)</f>
        <v>209.8</v>
      </c>
      <c r="D5">
        <f>Sheet3!$O$8+(Sheet4!D$1-1)*Sheet3!$P$8+$B5*(Sheet3!$Q$8+(Sheet4!D$1-1)*Sheet3!$R$8)</f>
        <v>358.72</v>
      </c>
      <c r="E5">
        <f>Sheet3!$O$8+(Sheet4!E$1-1)*Sheet3!$P$8+$B5*(Sheet3!$Q$8+(Sheet4!E$1-1)*Sheet3!$R$8)</f>
        <v>507.64</v>
      </c>
      <c r="F5">
        <f>Sheet3!$O$8+(Sheet4!F$1-1)*Sheet3!$P$8+$B5*(Sheet3!$Q$8+(Sheet4!F$1-1)*Sheet3!$R$8)</f>
        <v>656.56000000000006</v>
      </c>
      <c r="G5">
        <f>Sheet3!$O$8+(Sheet4!G$1-1)*Sheet3!$P$8+$B5*(Sheet3!$Q$8+(Sheet4!G$1-1)*Sheet3!$R$8)</f>
        <v>805.48</v>
      </c>
      <c r="H5">
        <f>Sheet3!$O$8+(Sheet4!H$1-1)*Sheet3!$P$8+$B5*(Sheet3!$Q$8+(Sheet4!H$1-1)*Sheet3!$R$8)</f>
        <v>954.4</v>
      </c>
    </row>
    <row r="6" spans="1:8">
      <c r="A6">
        <v>25</v>
      </c>
      <c r="B6" s="1">
        <f>Sheet2!$F$5+(A6-1)*Sheet2!$G$5+Sheet1!$B$4</f>
        <v>70.800000000000011</v>
      </c>
      <c r="C6">
        <f>Sheet3!$O$8+(Sheet4!C$1-1)*Sheet3!$P$8+$B6*(Sheet3!$Q$8+(Sheet4!C$1-1)*Sheet3!$R$8)</f>
        <v>220.8</v>
      </c>
      <c r="D6">
        <f>Sheet3!$O$8+(Sheet4!D$1-1)*Sheet3!$P$8+$B6*(Sheet3!$Q$8+(Sheet4!D$1-1)*Sheet3!$R$8)</f>
        <v>374.12</v>
      </c>
      <c r="E6">
        <f>Sheet3!$O$8+(Sheet4!E$1-1)*Sheet3!$P$8+$B6*(Sheet3!$Q$8+(Sheet4!E$1-1)*Sheet3!$R$8)</f>
        <v>527.44000000000005</v>
      </c>
      <c r="F6">
        <f>Sheet3!$O$8+(Sheet4!F$1-1)*Sheet3!$P$8+$B6*(Sheet3!$Q$8+(Sheet4!F$1-1)*Sheet3!$R$8)</f>
        <v>680.76</v>
      </c>
      <c r="G6">
        <f>Sheet3!$O$8+(Sheet4!G$1-1)*Sheet3!$P$8+$B6*(Sheet3!$Q$8+(Sheet4!G$1-1)*Sheet3!$R$8)</f>
        <v>834.08</v>
      </c>
      <c r="H6">
        <f>Sheet3!$O$8+(Sheet4!H$1-1)*Sheet3!$P$8+$B6*(Sheet3!$Q$8+(Sheet4!H$1-1)*Sheet3!$R$8)</f>
        <v>987.40000000000009</v>
      </c>
    </row>
    <row r="7" spans="1:8">
      <c r="A7">
        <v>30</v>
      </c>
      <c r="B7" s="1">
        <f>Sheet2!$F$5+(A7-1)*Sheet2!$G$5+Sheet1!$B$4</f>
        <v>81.800000000000011</v>
      </c>
      <c r="C7">
        <f>Sheet3!$O$8+(Sheet4!C$1-1)*Sheet3!$P$8+$B7*(Sheet3!$Q$8+(Sheet4!C$1-1)*Sheet3!$R$8)</f>
        <v>231.8</v>
      </c>
      <c r="D7">
        <f>Sheet3!$O$8+(Sheet4!D$1-1)*Sheet3!$P$8+$B7*(Sheet3!$Q$8+(Sheet4!D$1-1)*Sheet3!$R$8)</f>
        <v>389.52</v>
      </c>
      <c r="E7">
        <f>Sheet3!$O$8+(Sheet4!E$1-1)*Sheet3!$P$8+$B7*(Sheet3!$Q$8+(Sheet4!E$1-1)*Sheet3!$R$8)</f>
        <v>547.24</v>
      </c>
      <c r="F7">
        <f>Sheet3!$O$8+(Sheet4!F$1-1)*Sheet3!$P$8+$B7*(Sheet3!$Q$8+(Sheet4!F$1-1)*Sheet3!$R$8)</f>
        <v>704.96</v>
      </c>
      <c r="G7">
        <f>Sheet3!$O$8+(Sheet4!G$1-1)*Sheet3!$P$8+$B7*(Sheet3!$Q$8+(Sheet4!G$1-1)*Sheet3!$R$8)</f>
        <v>862.68000000000006</v>
      </c>
      <c r="H7">
        <f>Sheet3!$O$8+(Sheet4!H$1-1)*Sheet3!$P$8+$B7*(Sheet3!$Q$8+(Sheet4!H$1-1)*Sheet3!$R$8)</f>
        <v>1020.4000000000001</v>
      </c>
    </row>
    <row r="8" spans="1:8">
      <c r="A8">
        <v>35</v>
      </c>
      <c r="B8" s="1">
        <f>Sheet2!$F$5+(A8-1)*Sheet2!$G$5+Sheet1!$B$4</f>
        <v>92.800000000000011</v>
      </c>
      <c r="C8">
        <f>Sheet3!$O$8+(Sheet4!C$1-1)*Sheet3!$P$8+$B8*(Sheet3!$Q$8+(Sheet4!C$1-1)*Sheet3!$R$8)</f>
        <v>242.8</v>
      </c>
      <c r="D8">
        <f>Sheet3!$O$8+(Sheet4!D$1-1)*Sheet3!$P$8+$B8*(Sheet3!$Q$8+(Sheet4!D$1-1)*Sheet3!$R$8)</f>
        <v>404.92</v>
      </c>
      <c r="E8">
        <f>Sheet3!$O$8+(Sheet4!E$1-1)*Sheet3!$P$8+$B8*(Sheet3!$Q$8+(Sheet4!E$1-1)*Sheet3!$R$8)</f>
        <v>567.04</v>
      </c>
      <c r="F8">
        <f>Sheet3!$O$8+(Sheet4!F$1-1)*Sheet3!$P$8+$B8*(Sheet3!$Q$8+(Sheet4!F$1-1)*Sheet3!$R$8)</f>
        <v>729.16000000000008</v>
      </c>
      <c r="G8">
        <f>Sheet3!$O$8+(Sheet4!G$1-1)*Sheet3!$P$8+$B8*(Sheet3!$Q$8+(Sheet4!G$1-1)*Sheet3!$R$8)</f>
        <v>891.28</v>
      </c>
      <c r="H8">
        <f>Sheet3!$O$8+(Sheet4!H$1-1)*Sheet3!$P$8+$B8*(Sheet3!$Q$8+(Sheet4!H$1-1)*Sheet3!$R$8)</f>
        <v>1053.4000000000001</v>
      </c>
    </row>
    <row r="9" spans="1:8">
      <c r="A9">
        <v>40</v>
      </c>
      <c r="B9" s="1">
        <f>Sheet2!$F$5+(A9-1)*Sheet2!$G$5+Sheet1!$B$4</f>
        <v>103.80000000000001</v>
      </c>
      <c r="C9">
        <f>Sheet3!$O$8+(Sheet4!C$1-1)*Sheet3!$P$8+$B9*(Sheet3!$Q$8+(Sheet4!C$1-1)*Sheet3!$R$8)</f>
        <v>253.8</v>
      </c>
      <c r="D9">
        <f>Sheet3!$O$8+(Sheet4!D$1-1)*Sheet3!$P$8+$B9*(Sheet3!$Q$8+(Sheet4!D$1-1)*Sheet3!$R$8)</f>
        <v>420.32</v>
      </c>
      <c r="E9">
        <f>Sheet3!$O$8+(Sheet4!E$1-1)*Sheet3!$P$8+$B9*(Sheet3!$Q$8+(Sheet4!E$1-1)*Sheet3!$R$8)</f>
        <v>586.84</v>
      </c>
      <c r="F9">
        <f>Sheet3!$O$8+(Sheet4!F$1-1)*Sheet3!$P$8+$B9*(Sheet3!$Q$8+(Sheet4!F$1-1)*Sheet3!$R$8)</f>
        <v>753.36</v>
      </c>
      <c r="G9">
        <f>Sheet3!$O$8+(Sheet4!G$1-1)*Sheet3!$P$8+$B9*(Sheet3!$Q$8+(Sheet4!G$1-1)*Sheet3!$R$8)</f>
        <v>919.88000000000011</v>
      </c>
      <c r="H9">
        <f>Sheet3!$O$8+(Sheet4!H$1-1)*Sheet3!$P$8+$B9*(Sheet3!$Q$8+(Sheet4!H$1-1)*Sheet3!$R$8)</f>
        <v>1086.4000000000001</v>
      </c>
    </row>
    <row r="11" spans="1:8">
      <c r="B11">
        <v>8</v>
      </c>
      <c r="C11">
        <f>$B2*$B$11</f>
        <v>214.4</v>
      </c>
      <c r="D11">
        <f t="shared" ref="D11:H11" si="0">$B2*$B$11</f>
        <v>214.4</v>
      </c>
      <c r="E11">
        <f t="shared" si="0"/>
        <v>214.4</v>
      </c>
      <c r="F11">
        <f t="shared" si="0"/>
        <v>214.4</v>
      </c>
      <c r="G11">
        <f t="shared" si="0"/>
        <v>214.4</v>
      </c>
      <c r="H11">
        <f t="shared" si="0"/>
        <v>214.4</v>
      </c>
    </row>
    <row r="12" spans="1:8">
      <c r="C12">
        <f t="shared" ref="C12:H12" si="1">$B3*$B$11</f>
        <v>302.39999999999998</v>
      </c>
      <c r="D12">
        <f t="shared" si="1"/>
        <v>302.39999999999998</v>
      </c>
      <c r="E12">
        <f t="shared" si="1"/>
        <v>302.39999999999998</v>
      </c>
      <c r="F12">
        <f t="shared" si="1"/>
        <v>302.39999999999998</v>
      </c>
      <c r="G12">
        <f t="shared" si="1"/>
        <v>302.39999999999998</v>
      </c>
      <c r="H12">
        <f t="shared" si="1"/>
        <v>302.39999999999998</v>
      </c>
    </row>
    <row r="13" spans="1:8">
      <c r="C13">
        <f t="shared" ref="C13:H13" si="2">$B4*$B$11</f>
        <v>390.40000000000003</v>
      </c>
      <c r="D13">
        <f t="shared" si="2"/>
        <v>390.40000000000003</v>
      </c>
      <c r="E13">
        <f t="shared" si="2"/>
        <v>390.40000000000003</v>
      </c>
      <c r="F13">
        <f t="shared" si="2"/>
        <v>390.40000000000003</v>
      </c>
      <c r="G13">
        <f t="shared" si="2"/>
        <v>390.40000000000003</v>
      </c>
      <c r="H13">
        <f t="shared" si="2"/>
        <v>390.40000000000003</v>
      </c>
    </row>
    <row r="14" spans="1:8">
      <c r="C14">
        <f t="shared" ref="C14:H14" si="3">$B5*$B$11</f>
        <v>478.40000000000003</v>
      </c>
      <c r="D14">
        <f t="shared" si="3"/>
        <v>478.40000000000003</v>
      </c>
      <c r="E14">
        <f t="shared" si="3"/>
        <v>478.40000000000003</v>
      </c>
      <c r="F14">
        <f t="shared" si="3"/>
        <v>478.40000000000003</v>
      </c>
      <c r="G14">
        <f t="shared" si="3"/>
        <v>478.40000000000003</v>
      </c>
      <c r="H14">
        <f t="shared" si="3"/>
        <v>478.40000000000003</v>
      </c>
    </row>
    <row r="15" spans="1:8">
      <c r="C15">
        <f t="shared" ref="C15:H15" si="4">$B6*$B$11</f>
        <v>566.40000000000009</v>
      </c>
      <c r="D15">
        <f t="shared" si="4"/>
        <v>566.40000000000009</v>
      </c>
      <c r="E15">
        <f t="shared" si="4"/>
        <v>566.40000000000009</v>
      </c>
      <c r="F15">
        <f t="shared" si="4"/>
        <v>566.40000000000009</v>
      </c>
      <c r="G15">
        <f t="shared" si="4"/>
        <v>566.40000000000009</v>
      </c>
      <c r="H15">
        <f t="shared" si="4"/>
        <v>566.40000000000009</v>
      </c>
    </row>
    <row r="16" spans="1:8">
      <c r="C16">
        <f t="shared" ref="C16:H16" si="5">$B7*$B$11</f>
        <v>654.40000000000009</v>
      </c>
      <c r="D16">
        <f t="shared" si="5"/>
        <v>654.40000000000009</v>
      </c>
      <c r="E16">
        <f t="shared" si="5"/>
        <v>654.40000000000009</v>
      </c>
      <c r="F16">
        <f t="shared" si="5"/>
        <v>654.40000000000009</v>
      </c>
      <c r="G16">
        <f t="shared" si="5"/>
        <v>654.40000000000009</v>
      </c>
      <c r="H16">
        <f t="shared" si="5"/>
        <v>654.40000000000009</v>
      </c>
    </row>
    <row r="17" spans="3:8">
      <c r="C17">
        <f t="shared" ref="C17:H17" si="6">$B8*$B$11</f>
        <v>742.40000000000009</v>
      </c>
      <c r="D17">
        <f t="shared" si="6"/>
        <v>742.40000000000009</v>
      </c>
      <c r="E17">
        <f t="shared" si="6"/>
        <v>742.40000000000009</v>
      </c>
      <c r="F17">
        <f t="shared" si="6"/>
        <v>742.40000000000009</v>
      </c>
      <c r="G17">
        <f t="shared" si="6"/>
        <v>742.40000000000009</v>
      </c>
      <c r="H17">
        <f t="shared" si="6"/>
        <v>742.40000000000009</v>
      </c>
    </row>
    <row r="18" spans="3:8">
      <c r="C18">
        <f t="shared" ref="C18:H18" si="7">$B9*$B$11</f>
        <v>830.40000000000009</v>
      </c>
      <c r="D18">
        <f t="shared" si="7"/>
        <v>830.40000000000009</v>
      </c>
      <c r="E18">
        <f t="shared" si="7"/>
        <v>830.40000000000009</v>
      </c>
      <c r="F18">
        <f t="shared" si="7"/>
        <v>830.40000000000009</v>
      </c>
      <c r="G18">
        <f t="shared" si="7"/>
        <v>830.40000000000009</v>
      </c>
      <c r="H18">
        <f t="shared" si="7"/>
        <v>830.40000000000009</v>
      </c>
    </row>
    <row r="20" spans="3:8">
      <c r="C20" s="2">
        <f>C11/C2</f>
        <v>1.2126696832579185</v>
      </c>
      <c r="D20" s="2">
        <f t="shared" ref="D20:H20" si="8">D11/D2</f>
        <v>0.68603609369000385</v>
      </c>
      <c r="E20" s="2">
        <f t="shared" si="8"/>
        <v>0.47831518829198644</v>
      </c>
      <c r="F20" s="2">
        <f t="shared" si="8"/>
        <v>0.36714843482430304</v>
      </c>
      <c r="G20" s="2">
        <f t="shared" si="8"/>
        <v>0.2979101823032459</v>
      </c>
      <c r="H20" s="2">
        <f t="shared" si="8"/>
        <v>0.25064297404722941</v>
      </c>
    </row>
    <row r="21" spans="3:8">
      <c r="C21" s="2">
        <f t="shared" ref="C21:H21" si="9">C12/C3</f>
        <v>1.6102236421725238</v>
      </c>
      <c r="D21" s="2">
        <f t="shared" si="9"/>
        <v>0.92217614052207841</v>
      </c>
      <c r="E21" s="2">
        <f t="shared" si="9"/>
        <v>0.64609862404922658</v>
      </c>
      <c r="F21" s="2">
        <f t="shared" si="9"/>
        <v>0.49723756906077349</v>
      </c>
      <c r="G21" s="2">
        <f t="shared" si="9"/>
        <v>0.4041267974554979</v>
      </c>
      <c r="H21" s="2">
        <f t="shared" si="9"/>
        <v>0.34038721296713192</v>
      </c>
    </row>
    <row r="22" spans="3:8">
      <c r="C22" s="2">
        <f t="shared" ref="C22:H22" si="10">C13/C4</f>
        <v>1.9637826961770624</v>
      </c>
      <c r="D22" s="2">
        <f t="shared" si="10"/>
        <v>1.1371315390888967</v>
      </c>
      <c r="E22" s="2">
        <f t="shared" si="10"/>
        <v>0.80026238110856018</v>
      </c>
      <c r="F22" s="2">
        <f t="shared" si="10"/>
        <v>0.61736985261559874</v>
      </c>
      <c r="G22" s="2">
        <f t="shared" si="10"/>
        <v>0.50252291216146638</v>
      </c>
      <c r="H22" s="2">
        <f t="shared" si="10"/>
        <v>0.42370306056001739</v>
      </c>
    </row>
    <row r="23" spans="3:8">
      <c r="C23" s="2">
        <f t="shared" ref="C23:H23" si="11">C14/C5</f>
        <v>2.2802669208770259</v>
      </c>
      <c r="D23" s="2">
        <f t="shared" si="11"/>
        <v>1.3336306868867083</v>
      </c>
      <c r="E23" s="2">
        <f t="shared" si="11"/>
        <v>0.94240012607359558</v>
      </c>
      <c r="F23" s="2">
        <f t="shared" si="11"/>
        <v>0.72864627756792977</v>
      </c>
      <c r="G23" s="2">
        <f t="shared" si="11"/>
        <v>0.59393156875403486</v>
      </c>
      <c r="H23" s="2">
        <f t="shared" si="11"/>
        <v>0.50125733445096399</v>
      </c>
    </row>
    <row r="24" spans="3:8">
      <c r="C24" s="2">
        <f t="shared" ref="C24:H24" si="12">C15/C6</f>
        <v>2.5652173913043481</v>
      </c>
      <c r="D24" s="2">
        <f t="shared" si="12"/>
        <v>1.5139527424355823</v>
      </c>
      <c r="E24" s="2">
        <f t="shared" si="12"/>
        <v>1.0738662217503414</v>
      </c>
      <c r="F24" s="2">
        <f t="shared" si="12"/>
        <v>0.83201128150890191</v>
      </c>
      <c r="G24" s="2">
        <f t="shared" si="12"/>
        <v>0.67907155188950707</v>
      </c>
      <c r="H24" s="2">
        <f t="shared" si="12"/>
        <v>0.5736277091351023</v>
      </c>
    </row>
    <row r="25" spans="3:8">
      <c r="C25" s="2">
        <f t="shared" ref="C25:H25" si="13">C16/C7</f>
        <v>2.8231233822260573</v>
      </c>
      <c r="D25" s="2">
        <f t="shared" si="13"/>
        <v>1.6800164304785381</v>
      </c>
      <c r="E25" s="2">
        <f t="shared" si="13"/>
        <v>1.1958190190775531</v>
      </c>
      <c r="F25" s="2">
        <f t="shared" si="13"/>
        <v>0.92827961870177045</v>
      </c>
      <c r="G25" s="2">
        <f t="shared" si="13"/>
        <v>0.75856632818658143</v>
      </c>
      <c r="H25" s="2">
        <f t="shared" si="13"/>
        <v>0.64131713053704431</v>
      </c>
    </row>
    <row r="26" spans="3:8">
      <c r="C26" s="2">
        <f t="shared" ref="C26:H27" si="14">C17/C8</f>
        <v>3.0576606260296542</v>
      </c>
      <c r="D26" s="2">
        <f t="shared" si="14"/>
        <v>1.8334485824360369</v>
      </c>
      <c r="E26" s="2">
        <f t="shared" si="14"/>
        <v>1.3092550790067723</v>
      </c>
      <c r="F26" s="2">
        <f t="shared" si="14"/>
        <v>1.0181578803006199</v>
      </c>
      <c r="G26" s="2">
        <f t="shared" si="14"/>
        <v>0.83295933937707578</v>
      </c>
      <c r="H26" s="2">
        <f t="shared" si="14"/>
        <v>0.70476552116954627</v>
      </c>
    </row>
    <row r="27" spans="3:8">
      <c r="C27" s="2">
        <f>C18/C9</f>
        <v>3.2718676122931445</v>
      </c>
      <c r="D27" s="2">
        <f t="shared" si="14"/>
        <v>1.9756376094404267</v>
      </c>
      <c r="E27" s="2">
        <f t="shared" si="14"/>
        <v>1.4150364664985347</v>
      </c>
      <c r="F27" s="2">
        <f t="shared" si="14"/>
        <v>1.1022618668365722</v>
      </c>
      <c r="G27" s="2">
        <f t="shared" si="14"/>
        <v>0.90272644257946688</v>
      </c>
      <c r="H27" s="2">
        <f t="shared" si="14"/>
        <v>0.76435935198821803</v>
      </c>
    </row>
    <row r="28" spans="3:8">
      <c r="C28" s="2"/>
      <c r="D28" s="2"/>
      <c r="E28" s="2"/>
      <c r="F28" s="2"/>
      <c r="G28" s="2"/>
      <c r="H28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O59"/>
  <sheetViews>
    <sheetView topLeftCell="A22" workbookViewId="0">
      <selection activeCell="AJ24" sqref="AJ24"/>
    </sheetView>
  </sheetViews>
  <sheetFormatPr defaultRowHeight="15"/>
  <cols>
    <col min="1" max="2" width="20.140625" customWidth="1"/>
    <col min="9" max="9" width="9.140625" customWidth="1"/>
    <col min="11" max="11" width="20.7109375" customWidth="1"/>
    <col min="19" max="19" width="16.42578125" customWidth="1"/>
    <col min="27" max="27" width="18.85546875" customWidth="1"/>
    <col min="35" max="35" width="19.5703125" customWidth="1"/>
  </cols>
  <sheetData>
    <row r="1" spans="1:17">
      <c r="A1" t="s">
        <v>68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K1" t="s">
        <v>69</v>
      </c>
      <c r="L1">
        <v>1</v>
      </c>
      <c r="M1">
        <v>2</v>
      </c>
      <c r="N1">
        <v>3</v>
      </c>
      <c r="O1">
        <v>4</v>
      </c>
      <c r="P1">
        <v>5</v>
      </c>
      <c r="Q1">
        <v>6</v>
      </c>
    </row>
    <row r="2" spans="1:17">
      <c r="A2" t="str">
        <f>Sheet3!A16</f>
        <v>Gale</v>
      </c>
      <c r="B2" t="str">
        <f>Sheet3!J16</f>
        <v>Arboreal Crusader</v>
      </c>
      <c r="C2">
        <f>Sheet3!C16/(Sheet3!$M16+Sheet3!$N16*Sheet3!B$1)</f>
        <v>12.725454545454546</v>
      </c>
      <c r="D2">
        <f>Sheet3!D16/(Sheet3!$M16+Sheet3!$N16*Sheet3!C$1)</f>
        <v>16.320000000000004</v>
      </c>
      <c r="E2">
        <f>Sheet3!E16/(Sheet3!$M16+Sheet3!$N16*Sheet3!D$1)</f>
        <v>19.914545454545458</v>
      </c>
      <c r="F2">
        <f>Sheet3!F16/(Sheet3!$M16+Sheet3!$N16*Sheet3!E$1)</f>
        <v>23.509090909090911</v>
      </c>
      <c r="G2">
        <f>Sheet3!G16/(Sheet3!$M16+Sheet3!$N16*Sheet3!F$1)</f>
        <v>27.103636363636362</v>
      </c>
      <c r="H2">
        <f>Sheet3!H16/(Sheet3!$M16+Sheet3!$N16*Sheet3!G$1)</f>
        <v>30.698181818181823</v>
      </c>
      <c r="L2">
        <f>Sheet3!C16/(Sheet3!$K16+Sheet3!$L16*Sheet3!B$1)</f>
        <v>2.5450909090909093</v>
      </c>
      <c r="M2">
        <f>Sheet3!D16/(Sheet3!$K16+Sheet3!$L16*Sheet3!C$1)</f>
        <v>2.3314285714285718</v>
      </c>
      <c r="N2">
        <f>Sheet3!E16/(Sheet3!$K16+Sheet3!$L16*Sheet3!D$1)</f>
        <v>2.2127272727272729</v>
      </c>
      <c r="O2">
        <f>Sheet3!F16/(Sheet3!$K16+Sheet3!$L16*Sheet3!E$1)</f>
        <v>2.1371900826446284</v>
      </c>
      <c r="P2">
        <f>Sheet3!G16/(Sheet3!$K16+Sheet3!$L16*Sheet3!F$1)</f>
        <v>2.084895104895105</v>
      </c>
      <c r="Q2">
        <f>Sheet3!H16/(Sheet3!$K16+Sheet3!$L16*Sheet3!G$1)</f>
        <v>2.0465454545454551</v>
      </c>
    </row>
    <row r="3" spans="1:17">
      <c r="A3" t="str">
        <f>Sheet3!A17</f>
        <v>Incinerate</v>
      </c>
      <c r="B3" t="str">
        <f>Sheet3!J17</f>
        <v>Soul Binder</v>
      </c>
      <c r="C3">
        <f>Sheet3!C17/(Sheet3!$M17+Sheet3!$N17*Sheet3!B$1)</f>
        <v>19.566666666666666</v>
      </c>
      <c r="D3">
        <f>Sheet3!D17/(Sheet3!$M17+Sheet3!$N17*Sheet3!C$1)</f>
        <v>26.364000000000001</v>
      </c>
      <c r="E3">
        <f>Sheet3!E17/(Sheet3!$M17+Sheet3!$N17*Sheet3!D$1)</f>
        <v>33.161333333333339</v>
      </c>
      <c r="F3">
        <f>Sheet3!F17/(Sheet3!$M17+Sheet3!$N17*Sheet3!E$1)</f>
        <v>39.958666666666666</v>
      </c>
      <c r="G3">
        <f>Sheet3!G17/(Sheet3!$M17+Sheet3!$N17*Sheet3!F$1)</f>
        <v>46.756</v>
      </c>
      <c r="H3">
        <f>Sheet3!H17/(Sheet3!$M17+Sheet3!$N17*Sheet3!G$1)</f>
        <v>53.553333333333335</v>
      </c>
      <c r="L3">
        <f>Sheet3!C17/(Sheet3!$K17+Sheet3!$L17*Sheet3!B$1)</f>
        <v>1.0672727272727274</v>
      </c>
      <c r="M3">
        <f>Sheet3!D17/(Sheet3!$K17+Sheet3!$L17*Sheet3!C$1)</f>
        <v>1.1462608695652174</v>
      </c>
      <c r="N3">
        <f>Sheet3!E17/(Sheet3!$K17+Sheet3!$L17*Sheet3!D$1)</f>
        <v>1.1986024096385544</v>
      </c>
      <c r="O3">
        <f>Sheet3!F17/(Sheet3!$K17+Sheet3!$L17*Sheet3!E$1)</f>
        <v>1.2358350515463918</v>
      </c>
      <c r="P3">
        <f>Sheet3!G17/(Sheet3!$K17+Sheet3!$L17*Sheet3!F$1)</f>
        <v>1.2636756756756757</v>
      </c>
      <c r="Q3">
        <f>Sheet3!H17/(Sheet3!$K17+Sheet3!$L17*Sheet3!G$1)</f>
        <v>1.28528</v>
      </c>
    </row>
    <row r="4" spans="1:17">
      <c r="A4" t="str">
        <f>Sheet3!A18</f>
        <v>Arctic Cataclysm</v>
      </c>
      <c r="B4" t="str">
        <f>Sheet3!J18</f>
        <v>Glacial Tyrant</v>
      </c>
      <c r="C4">
        <f>Sheet3!C18/(Sheet3!$M18+Sheet3!$N18*Sheet3!B$1)</f>
        <v>10.81625</v>
      </c>
      <c r="D4">
        <f>Sheet3!D18/(Sheet3!$M18+Sheet3!$N18*Sheet3!C$1)</f>
        <v>13.374374999999999</v>
      </c>
      <c r="E4">
        <f>Sheet3!E18/(Sheet3!$M18+Sheet3!$N18*Sheet3!D$1)</f>
        <v>15.932499999999999</v>
      </c>
      <c r="F4">
        <f>Sheet3!F18/(Sheet3!$M18+Sheet3!$N18*Sheet3!E$1)</f>
        <v>18.490624999999998</v>
      </c>
      <c r="G4">
        <f>Sheet3!G18/(Sheet3!$M18+Sheet3!$N18*Sheet3!F$1)</f>
        <v>21.048749999999998</v>
      </c>
      <c r="H4">
        <f>Sheet3!H18/(Sheet3!$M18+Sheet3!$N18*Sheet3!G$1)</f>
        <v>23.606874999999995</v>
      </c>
      <c r="L4">
        <f>Sheet3!C18/(Sheet3!$K18+Sheet3!$L18*Sheet3!B$1)</f>
        <v>2.4722857142857144</v>
      </c>
      <c r="M4">
        <f>Sheet3!D18/(Sheet3!$K18+Sheet3!$L18*Sheet3!C$1)</f>
        <v>2.2764893617021276</v>
      </c>
      <c r="N4">
        <f>Sheet3!E18/(Sheet3!$K18+Sheet3!$L18*Sheet3!D$1)</f>
        <v>2.1603389830508473</v>
      </c>
      <c r="O4">
        <f>Sheet3!F18/(Sheet3!$K18+Sheet3!$L18*Sheet3!E$1)</f>
        <v>2.0834507042253518</v>
      </c>
      <c r="P4">
        <f>Sheet3!G18/(Sheet3!$K18+Sheet3!$L18*Sheet3!F$1)</f>
        <v>2.0287951807228914</v>
      </c>
      <c r="Q4">
        <f>Sheet3!H18/(Sheet3!$K18+Sheet3!$L18*Sheet3!G$1)</f>
        <v>1.9879473684210522</v>
      </c>
    </row>
    <row r="5" spans="1:17">
      <c r="A5" t="str">
        <f>Sheet3!A19</f>
        <v>Caustic Breath</v>
      </c>
      <c r="B5" t="str">
        <f>Sheet3!J19</f>
        <v>Acid Reaver</v>
      </c>
      <c r="C5">
        <f>Sheet3!C19/(Sheet3!$M19+Sheet3!$N19*Sheet3!B$1)</f>
        <v>22.142500000000002</v>
      </c>
      <c r="D5">
        <f>Sheet3!D19/(Sheet3!$M19+Sheet3!$N19*Sheet3!C$1)</f>
        <v>26.827500000000001</v>
      </c>
      <c r="E5">
        <f>Sheet3!E19/(Sheet3!$M19+Sheet3!$N19*Sheet3!D$1)</f>
        <v>31.512500000000003</v>
      </c>
      <c r="F5">
        <f>Sheet3!F19/(Sheet3!$M19+Sheet3!$N19*Sheet3!E$1)</f>
        <v>36.197500000000005</v>
      </c>
      <c r="G5">
        <f>Sheet3!G19/(Sheet3!$M19+Sheet3!$N19*Sheet3!F$1)</f>
        <v>40.882500000000007</v>
      </c>
      <c r="H5">
        <f>Sheet3!H19/(Sheet3!$M19+Sheet3!$N19*Sheet3!G$1)</f>
        <v>45.567500000000003</v>
      </c>
      <c r="L5">
        <f>Sheet3!C19/(Sheet3!$K19+Sheet3!$L19*Sheet3!B$1)</f>
        <v>4.4285000000000005</v>
      </c>
      <c r="M5">
        <f>Sheet3!D19/(Sheet3!$K19+Sheet3!$L19*Sheet3!C$1)</f>
        <v>4.1273076923076921</v>
      </c>
      <c r="N5">
        <f>Sheet3!E19/(Sheet3!$K19+Sheet3!$L19*Sheet3!D$1)</f>
        <v>3.9390625000000004</v>
      </c>
      <c r="O5">
        <f>Sheet3!F19/(Sheet3!$K19+Sheet3!$L19*Sheet3!E$1)</f>
        <v>3.8102631578947372</v>
      </c>
      <c r="P5">
        <f>Sheet3!G19/(Sheet3!$K19+Sheet3!$L19*Sheet3!F$1)</f>
        <v>3.7165909090909097</v>
      </c>
      <c r="Q5">
        <f>Sheet3!H19/(Sheet3!$K19+Sheet3!$L19*Sheet3!G$1)</f>
        <v>3.6454000000000004</v>
      </c>
    </row>
    <row r="6" spans="1:17">
      <c r="A6" t="str">
        <f>Sheet3!A20</f>
        <v>Holy Strike</v>
      </c>
      <c r="B6" t="str">
        <f>Sheet3!J20</f>
        <v>Divine Wizard</v>
      </c>
      <c r="C6">
        <f>Sheet3!C20/(Sheet3!$M20+Sheet3!$N20*Sheet3!B$1)</f>
        <v>22.352</v>
      </c>
      <c r="D6">
        <f>Sheet3!D20/(Sheet3!$M20+Sheet3!$N20*Sheet3!C$1)</f>
        <v>25.253333333333337</v>
      </c>
      <c r="E6">
        <f>Sheet3!E20/(Sheet3!$M20+Sheet3!$N20*Sheet3!D$1)</f>
        <v>27.671111111111113</v>
      </c>
      <c r="F6">
        <f>Sheet3!F20/(Sheet3!$M20+Sheet3!$N20*Sheet3!E$1)</f>
        <v>29.716923076923077</v>
      </c>
      <c r="G6">
        <f>Sheet3!G20/(Sheet3!$M20+Sheet3!$N20*Sheet3!F$1)</f>
        <v>31.470476190476191</v>
      </c>
      <c r="H6">
        <f>Sheet3!H20/(Sheet3!$M20+Sheet3!$N20*Sheet3!G$1)</f>
        <v>32.990222222222222</v>
      </c>
      <c r="L6">
        <f>Sheet3!C20/(Sheet3!$K20+Sheet3!$L20*Sheet3!B$1)</f>
        <v>2.394857142857143</v>
      </c>
      <c r="M6">
        <f>Sheet3!D20/(Sheet3!$K20+Sheet3!$L20*Sheet3!C$1)</f>
        <v>2.0425490196078435</v>
      </c>
      <c r="N6">
        <f>Sheet3!E20/(Sheet3!$K20+Sheet3!$L20*Sheet3!D$1)</f>
        <v>1.8585074626865674</v>
      </c>
      <c r="O6">
        <f>Sheet3!F20/(Sheet3!$K20+Sheet3!$L20*Sheet3!E$1)</f>
        <v>1.7454216867469881</v>
      </c>
      <c r="P6">
        <f>Sheet3!G20/(Sheet3!$K20+Sheet3!$L20*Sheet3!F$1)</f>
        <v>1.6688888888888889</v>
      </c>
      <c r="Q6">
        <f>Sheet3!H20/(Sheet3!$K20+Sheet3!$L20*Sheet3!G$1)</f>
        <v>1.6136521739130434</v>
      </c>
    </row>
    <row r="7" spans="1:17">
      <c r="A7" t="str">
        <f>Sheet3!A21</f>
        <v>Rockslide</v>
      </c>
      <c r="B7" t="str">
        <f>Sheet3!J21</f>
        <v>Colossus</v>
      </c>
      <c r="C7">
        <f>Sheet3!C21/(Sheet3!$M21+Sheet3!$N21*Sheet3!B$1)</f>
        <v>8.8036111111111133</v>
      </c>
      <c r="D7">
        <f>Sheet3!D21/(Sheet3!$M21+Sheet3!$N21*Sheet3!C$1)</f>
        <v>11.618055555555555</v>
      </c>
      <c r="E7">
        <f>Sheet3!E21/(Sheet3!$M21+Sheet3!$N21*Sheet3!D$1)</f>
        <v>14.432500000000001</v>
      </c>
      <c r="F7">
        <f>Sheet3!F21/(Sheet3!$M21+Sheet3!$N21*Sheet3!E$1)</f>
        <v>17.246944444444448</v>
      </c>
      <c r="G7">
        <f>Sheet3!G21/(Sheet3!$M21+Sheet3!$N21*Sheet3!F$1)</f>
        <v>20.061388888888889</v>
      </c>
      <c r="H7">
        <f>Sheet3!H21/(Sheet3!$M21+Sheet3!$N21*Sheet3!G$1)</f>
        <v>22.875833333333333</v>
      </c>
      <c r="L7">
        <f>Sheet3!C21/(Sheet3!$K21+Sheet3!$L21*Sheet3!B$1)</f>
        <v>2.4379230769230773</v>
      </c>
      <c r="M7">
        <f>Sheet3!D21/(Sheet3!$K21+Sheet3!$L21*Sheet3!C$1)</f>
        <v>2.3497191011235956</v>
      </c>
      <c r="N7">
        <f>Sheet3!E21/(Sheet3!$K21+Sheet3!$L21*Sheet3!D$1)</f>
        <v>2.2989823008849561</v>
      </c>
      <c r="O7">
        <f>Sheet3!F21/(Sheet3!$K21+Sheet3!$L21*Sheet3!E$1)</f>
        <v>2.2660218978102193</v>
      </c>
      <c r="P7">
        <f>Sheet3!G21/(Sheet3!$K21+Sheet3!$L21*Sheet3!F$1)</f>
        <v>2.2428881987577642</v>
      </c>
      <c r="Q7">
        <f>Sheet3!H21/(Sheet3!$K21+Sheet3!$L21*Sheet3!G$1)</f>
        <v>2.2257567567567569</v>
      </c>
    </row>
    <row r="8" spans="1:17">
      <c r="A8" t="str">
        <f>Sheet3!A22</f>
        <v>Rogue Wave</v>
      </c>
      <c r="B8" t="str">
        <f>Sheet3!J22</f>
        <v>Crest Witch</v>
      </c>
      <c r="C8">
        <f>Sheet3!C22/(Sheet3!$M22+Sheet3!$N22*Sheet3!B$1)</f>
        <v>9.6125000000000007</v>
      </c>
      <c r="D8">
        <f>Sheet3!D22/(Sheet3!$M22+Sheet3!$N22*Sheet3!C$1)</f>
        <v>10.912666666666667</v>
      </c>
      <c r="E8">
        <f>Sheet3!E22/(Sheet3!$M22+Sheet3!$N22*Sheet3!D$1)</f>
        <v>12.212833333333332</v>
      </c>
      <c r="F8">
        <f>Sheet3!F22/(Sheet3!$M22+Sheet3!$N22*Sheet3!E$1)</f>
        <v>13.513</v>
      </c>
      <c r="G8">
        <f>Sheet3!G22/(Sheet3!$M22+Sheet3!$N22*Sheet3!F$1)</f>
        <v>14.813166666666666</v>
      </c>
      <c r="H8">
        <f>Sheet3!H22/(Sheet3!$M22+Sheet3!$N22*Sheet3!G$1)</f>
        <v>16.113333333333333</v>
      </c>
      <c r="L8">
        <f>Sheet3!C22/(Sheet3!$K22+Sheet3!$L22*Sheet3!B$1)</f>
        <v>2.0598214285714285</v>
      </c>
      <c r="M8">
        <f>Sheet3!D22/(Sheet3!$K22+Sheet3!$L22*Sheet3!C$1)</f>
        <v>2.0720253164556963</v>
      </c>
      <c r="N8">
        <f>Sheet3!E22/(Sheet3!$K22+Sheet3!$L22*Sheet3!D$1)</f>
        <v>2.0817329545454544</v>
      </c>
      <c r="O8">
        <f>Sheet3!F22/(Sheet3!$K22+Sheet3!$L22*Sheet3!E$1)</f>
        <v>2.0896391752577319</v>
      </c>
      <c r="P8">
        <f>Sheet3!G22/(Sheet3!$K22+Sheet3!$L22*Sheet3!F$1)</f>
        <v>2.096202830188679</v>
      </c>
      <c r="Q8">
        <f>Sheet3!H22/(Sheet3!$K22+Sheet3!$L22*Sheet3!G$1)</f>
        <v>2.1017391304347823</v>
      </c>
    </row>
    <row r="9" spans="1:17">
      <c r="A9" t="str">
        <f>Sheet3!A23</f>
        <v>Frost Spire</v>
      </c>
      <c r="B9" t="str">
        <f>Sheet3!J23</f>
        <v>Icespinner</v>
      </c>
      <c r="C9">
        <f>Sheet3!C23/(Sheet3!$M23+Sheet3!$N23*Sheet3!B$1)</f>
        <v>12.26933333333333</v>
      </c>
      <c r="D9">
        <f>Sheet3!D23/(Sheet3!$M23+Sheet3!$N23*Sheet3!C$1)</f>
        <v>15.425333333333331</v>
      </c>
      <c r="E9">
        <f>Sheet3!E23/(Sheet3!$M23+Sheet3!$N23*Sheet3!D$1)</f>
        <v>18.581333333333333</v>
      </c>
      <c r="F9">
        <f>Sheet3!F23/(Sheet3!$M23+Sheet3!$N23*Sheet3!E$1)</f>
        <v>21.737333333333329</v>
      </c>
      <c r="G9">
        <f>Sheet3!G23/(Sheet3!$M23+Sheet3!$N23*Sheet3!F$1)</f>
        <v>24.893333333333334</v>
      </c>
      <c r="H9">
        <f>Sheet3!H23/(Sheet3!$M23+Sheet3!$N23*Sheet3!G$1)</f>
        <v>28.04933333333333</v>
      </c>
      <c r="L9">
        <f>Sheet3!C23/(Sheet3!$K23+Sheet3!$L23*Sheet3!B$1)</f>
        <v>3.6807999999999992</v>
      </c>
      <c r="M9">
        <f>Sheet3!D23/(Sheet3!$K23+Sheet3!$L23*Sheet3!C$1)</f>
        <v>3.7666511627906973</v>
      </c>
      <c r="N9">
        <f>Sheet3!E23/(Sheet3!$K23+Sheet3!$L23*Sheet3!D$1)</f>
        <v>3.8255686274509801</v>
      </c>
      <c r="O9">
        <f>Sheet3!F23/(Sheet3!$K23+Sheet3!$L23*Sheet3!E$1)</f>
        <v>3.8685084745762706</v>
      </c>
      <c r="P9">
        <f>Sheet3!G23/(Sheet3!$K23+Sheet3!$L23*Sheet3!F$1)</f>
        <v>3.9011940298507461</v>
      </c>
      <c r="Q9">
        <f>Sheet3!H23/(Sheet3!$K23+Sheet3!$L23*Sheet3!G$1)</f>
        <v>3.9269066666666661</v>
      </c>
    </row>
    <row r="10" spans="1:17">
      <c r="A10" t="str">
        <f>Sheet3!A24</f>
        <v>Terra Smash</v>
      </c>
      <c r="B10" t="str">
        <f>Sheet3!J24</f>
        <v>Ascendant</v>
      </c>
      <c r="C10">
        <f>Sheet3!C24/(Sheet3!$M24+Sheet3!$N24*Sheet3!B$1)</f>
        <v>16.549999999999997</v>
      </c>
      <c r="D10">
        <f>Sheet3!D24/(Sheet3!$M24+Sheet3!$N24*Sheet3!C$1)</f>
        <v>23.4375</v>
      </c>
      <c r="E10">
        <f>Sheet3!E24/(Sheet3!$M24+Sheet3!$N24*Sheet3!D$1)</f>
        <v>30.324999999999999</v>
      </c>
      <c r="F10">
        <f>Sheet3!F24/(Sheet3!$M24+Sheet3!$N24*Sheet3!E$1)</f>
        <v>37.212499999999991</v>
      </c>
      <c r="G10">
        <f>Sheet3!G24/(Sheet3!$M24+Sheet3!$N24*Sheet3!F$1)</f>
        <v>44.099999999999994</v>
      </c>
      <c r="H10">
        <f>Sheet3!H24/(Sheet3!$M24+Sheet3!$N24*Sheet3!G$1)</f>
        <v>50.987499999999997</v>
      </c>
      <c r="L10">
        <f>Sheet3!C24/(Sheet3!$K24+Sheet3!$L24*Sheet3!B$1)</f>
        <v>3.782857142857142</v>
      </c>
      <c r="M10">
        <f>Sheet3!D24/(Sheet3!$K24+Sheet3!$L24*Sheet3!C$1)</f>
        <v>4.3604651162790695</v>
      </c>
      <c r="N10">
        <f>Sheet3!E24/(Sheet3!$K24+Sheet3!$L24*Sheet3!D$1)</f>
        <v>4.7568627450980392</v>
      </c>
      <c r="O10">
        <f>Sheet3!F24/(Sheet3!$K24+Sheet3!$L24*Sheet3!E$1)</f>
        <v>5.0457627118644055</v>
      </c>
      <c r="P10">
        <f>Sheet3!G24/(Sheet3!$K24+Sheet3!$L24*Sheet3!F$1)</f>
        <v>5.2656716417910445</v>
      </c>
      <c r="Q10">
        <f>Sheet3!H24/(Sheet3!$K24+Sheet3!$L24*Sheet3!G$1)</f>
        <v>5.4386666666666663</v>
      </c>
    </row>
    <row r="11" spans="1:17">
      <c r="A11" t="str">
        <f>Sheet3!A25</f>
        <v>Pestilence</v>
      </c>
      <c r="B11" t="str">
        <f>Sheet3!J25</f>
        <v>Defiler</v>
      </c>
      <c r="C11">
        <f>Sheet3!C25/(Sheet3!$M25+Sheet3!$N25*Sheet3!B$1)</f>
        <v>17.188888888888886</v>
      </c>
      <c r="D11">
        <f>Sheet3!D25/(Sheet3!$M25+Sheet3!$N25*Sheet3!C$1)</f>
        <v>22.105555555555554</v>
      </c>
      <c r="E11">
        <f>Sheet3!E25/(Sheet3!$M25+Sheet3!$N25*Sheet3!D$1)</f>
        <v>27.022222222222222</v>
      </c>
      <c r="F11">
        <f>Sheet3!F25/(Sheet3!$M25+Sheet3!$N25*Sheet3!E$1)</f>
        <v>31.938888888888894</v>
      </c>
      <c r="G11">
        <f>Sheet3!G25/(Sheet3!$M25+Sheet3!$N25*Sheet3!F$1)</f>
        <v>36.855555555555561</v>
      </c>
      <c r="H11">
        <f>Sheet3!H25/(Sheet3!$M25+Sheet3!$N25*Sheet3!G$1)</f>
        <v>41.772222222222226</v>
      </c>
      <c r="L11">
        <f>Sheet3!C25/(Sheet3!$K25+Sheet3!$L25*Sheet3!B$1)</f>
        <v>2.5783333333333331</v>
      </c>
      <c r="M11">
        <f>Sheet3!D25/(Sheet3!$K25+Sheet3!$L25*Sheet3!C$1)</f>
        <v>2.4561728395061726</v>
      </c>
      <c r="N11">
        <f>Sheet3!E25/(Sheet3!$K25+Sheet3!$L25*Sheet3!D$1)</f>
        <v>2.384313725490196</v>
      </c>
      <c r="O11">
        <f>Sheet3!F25/(Sheet3!$K25+Sheet3!$L25*Sheet3!E$1)</f>
        <v>2.3369918699186996</v>
      </c>
      <c r="P11">
        <f>Sheet3!G25/(Sheet3!$K25+Sheet3!$L25*Sheet3!F$1)</f>
        <v>2.3034722222222226</v>
      </c>
      <c r="Q11">
        <f>Sheet3!H25/(Sheet3!$K25+Sheet3!$L25*Sheet3!G$1)</f>
        <v>2.2784848484848488</v>
      </c>
    </row>
    <row r="12" spans="1:17">
      <c r="A12" t="str">
        <f>Sheet3!A26</f>
        <v>Pyroclasm</v>
      </c>
      <c r="B12" t="str">
        <f>Sheet3!J26</f>
        <v>Emberwraith</v>
      </c>
      <c r="C12">
        <f>Sheet3!C26/(Sheet3!$M26+Sheet3!$N26*Sheet3!B$1)</f>
        <v>5.7905769230769231</v>
      </c>
      <c r="D12">
        <f>Sheet3!D26/(Sheet3!$M26+Sheet3!$N26*Sheet3!C$1)</f>
        <v>7.8885769230769238</v>
      </c>
      <c r="E12">
        <f>Sheet3!E26/(Sheet3!$M26+Sheet3!$N26*Sheet3!D$1)</f>
        <v>9.986576923076921</v>
      </c>
      <c r="F12">
        <f>Sheet3!F26/(Sheet3!$M26+Sheet3!$N26*Sheet3!E$1)</f>
        <v>12.084576923076922</v>
      </c>
      <c r="G12">
        <f>Sheet3!G26/(Sheet3!$M26+Sheet3!$N26*Sheet3!F$1)</f>
        <v>14.182576923076921</v>
      </c>
      <c r="H12">
        <f>Sheet3!H26/(Sheet3!$M26+Sheet3!$N26*Sheet3!G$1)</f>
        <v>16.280576923076922</v>
      </c>
      <c r="L12">
        <f>Sheet3!C26/(Sheet3!$K26+Sheet3!$L26*Sheet3!B$1)</f>
        <v>2.5092500000000002</v>
      </c>
      <c r="M12">
        <f>Sheet3!D26/(Sheet3!$K26+Sheet3!$L26*Sheet3!C$1)</f>
        <v>2.5012560975609759</v>
      </c>
      <c r="N12">
        <f>Sheet3!E26/(Sheet3!$K26+Sheet3!$L26*Sheet3!D$1)</f>
        <v>2.4966442307692303</v>
      </c>
      <c r="O12">
        <f>Sheet3!F26/(Sheet3!$K26+Sheet3!$L26*Sheet3!E$1)</f>
        <v>2.4936428571428566</v>
      </c>
      <c r="P12">
        <f>Sheet3!G26/(Sheet3!$K26+Sheet3!$L26*Sheet3!F$1)</f>
        <v>2.4915337837837837</v>
      </c>
      <c r="Q12">
        <f>Sheet3!H26/(Sheet3!$K26+Sheet3!$L26*Sheet3!G$1)</f>
        <v>2.4899705882352938</v>
      </c>
    </row>
    <row r="13" spans="1:17">
      <c r="A13" t="str">
        <f>Sheet3!A27</f>
        <v>Whirl</v>
      </c>
      <c r="B13" t="str">
        <f>Sheet3!J27</f>
        <v>Forlorn Martyr</v>
      </c>
      <c r="C13">
        <f>Sheet3!C27/(Sheet3!$M27+Sheet3!$N27*Sheet3!B$1)</f>
        <v>13.184374999999999</v>
      </c>
      <c r="D13">
        <f>Sheet3!D27/(Sheet3!$M27+Sheet3!$N27*Sheet3!C$1)</f>
        <v>15.98475</v>
      </c>
      <c r="E13">
        <f>Sheet3!E27/(Sheet3!$M27+Sheet3!$N27*Sheet3!D$1)</f>
        <v>18.785125000000001</v>
      </c>
      <c r="F13">
        <f>Sheet3!F27/(Sheet3!$M27+Sheet3!$N27*Sheet3!E$1)</f>
        <v>21.5855</v>
      </c>
      <c r="G13">
        <f>Sheet3!G27/(Sheet3!$M27+Sheet3!$N27*Sheet3!F$1)</f>
        <v>24.385874999999999</v>
      </c>
      <c r="H13">
        <f>Sheet3!H27/(Sheet3!$M27+Sheet3!$N27*Sheet3!G$1)</f>
        <v>27.186250000000001</v>
      </c>
      <c r="L13">
        <f>Sheet3!C27/(Sheet3!$K27+Sheet3!$L27*Sheet3!B$1)</f>
        <v>2.1094999999999997</v>
      </c>
      <c r="M13">
        <f>Sheet3!D27/(Sheet3!$K27+Sheet3!$L27*Sheet3!C$1)</f>
        <v>2.0625483870967742</v>
      </c>
      <c r="N13">
        <f>Sheet3!E27/(Sheet3!$K27+Sheet3!$L27*Sheet3!D$1)</f>
        <v>2.0308243243243242</v>
      </c>
      <c r="O13">
        <f>Sheet3!F27/(Sheet3!$K27+Sheet3!$L27*Sheet3!E$1)</f>
        <v>2.0079534883720931</v>
      </c>
      <c r="P13">
        <f>Sheet3!G27/(Sheet3!$K27+Sheet3!$L27*Sheet3!F$1)</f>
        <v>1.9906836734693876</v>
      </c>
      <c r="Q13">
        <f>Sheet3!H27/(Sheet3!$K27+Sheet3!$L27*Sheet3!G$1)</f>
        <v>1.9771818181818184</v>
      </c>
    </row>
    <row r="14" spans="1:17">
      <c r="A14" t="str">
        <f>Sheet3!A28</f>
        <v>Shadowclap</v>
      </c>
      <c r="B14" t="str">
        <f>Sheet3!J28</f>
        <v>Blackguard</v>
      </c>
      <c r="C14">
        <f>Sheet3!C28/(Sheet3!$M28+Sheet3!$N28*Sheet3!B$1)</f>
        <v>13.244999999999999</v>
      </c>
      <c r="D14">
        <f>Sheet3!D28/(Sheet3!$M28+Sheet3!$N28*Sheet3!C$1)</f>
        <v>17.408124999999998</v>
      </c>
      <c r="E14">
        <f>Sheet3!E28/(Sheet3!$M28+Sheet3!$N28*Sheet3!D$1)</f>
        <v>21.571249999999999</v>
      </c>
      <c r="F14">
        <f>Sheet3!F28/(Sheet3!$M28+Sheet3!$N28*Sheet3!E$1)</f>
        <v>25.734375</v>
      </c>
      <c r="G14">
        <f>Sheet3!G28/(Sheet3!$M28+Sheet3!$N28*Sheet3!F$1)</f>
        <v>29.897499999999997</v>
      </c>
      <c r="H14">
        <f>Sheet3!H28/(Sheet3!$M28+Sheet3!$N28*Sheet3!G$1)</f>
        <v>34.060625000000002</v>
      </c>
      <c r="L14">
        <f>Sheet3!C28/(Sheet3!$K28+Sheet3!$L28*Sheet3!B$1)</f>
        <v>2.649</v>
      </c>
      <c r="M14">
        <f>Sheet3!D28/(Sheet3!$K28+Sheet3!$L28*Sheet3!C$1)</f>
        <v>2.6781730769230765</v>
      </c>
      <c r="N14">
        <f>Sheet3!E28/(Sheet3!$K28+Sheet3!$L28*Sheet3!D$1)</f>
        <v>2.6964062499999999</v>
      </c>
      <c r="O14">
        <f>Sheet3!F28/(Sheet3!$K28+Sheet3!$L28*Sheet3!E$1)</f>
        <v>2.7088815789473686</v>
      </c>
      <c r="P14">
        <f>Sheet3!G28/(Sheet3!$K28+Sheet3!$L28*Sheet3!F$1)</f>
        <v>2.7179545454545453</v>
      </c>
      <c r="Q14">
        <f>Sheet3!H28/(Sheet3!$K28+Sheet3!$L28*Sheet3!G$1)</f>
        <v>2.72485</v>
      </c>
    </row>
    <row r="15" spans="1:17">
      <c r="A15" t="str">
        <f>Sheet3!A29</f>
        <v>Inferno</v>
      </c>
      <c r="B15" t="str">
        <f>Sheet3!J29</f>
        <v>Fire Knight</v>
      </c>
      <c r="C15">
        <f>Sheet3!C29/(Sheet3!$M29+Sheet3!$N29*Sheet3!B$1)</f>
        <v>6.9133333333333331</v>
      </c>
      <c r="D15">
        <f>Sheet3!D29/(Sheet3!$M29+Sheet3!$N29*Sheet3!C$1)</f>
        <v>9.1416666666666675</v>
      </c>
      <c r="E15">
        <f>Sheet3!E29/(Sheet3!$M29+Sheet3!$N29*Sheet3!D$1)</f>
        <v>11.370000000000001</v>
      </c>
      <c r="F15">
        <f>Sheet3!F29/(Sheet3!$M29+Sheet3!$N29*Sheet3!E$1)</f>
        <v>13.598333333333334</v>
      </c>
      <c r="G15">
        <f>Sheet3!G29/(Sheet3!$M29+Sheet3!$N29*Sheet3!F$1)</f>
        <v>15.826666666666666</v>
      </c>
      <c r="H15">
        <f>Sheet3!H29/(Sheet3!$M29+Sheet3!$N29*Sheet3!G$1)</f>
        <v>18.055</v>
      </c>
      <c r="L15">
        <f>Sheet3!C29/(Sheet3!$K29+Sheet3!$L29*Sheet3!B$1)</f>
        <v>2.0739999999999998</v>
      </c>
      <c r="M15">
        <f>Sheet3!D29/(Sheet3!$K29+Sheet3!$L29*Sheet3!C$1)</f>
        <v>2.5872641509433962</v>
      </c>
      <c r="N15">
        <f>Sheet3!E29/(Sheet3!$K29+Sheet3!$L29*Sheet3!D$1)</f>
        <v>3.0455357142857147</v>
      </c>
      <c r="O15">
        <f>Sheet3!F29/(Sheet3!$K29+Sheet3!$L29*Sheet3!E$1)</f>
        <v>3.457203389830509</v>
      </c>
      <c r="P15">
        <f>Sheet3!G29/(Sheet3!$K29+Sheet3!$L29*Sheet3!F$1)</f>
        <v>3.8290322580645162</v>
      </c>
      <c r="Q15">
        <f>Sheet3!H29/(Sheet3!$K29+Sheet3!$L29*Sheet3!G$1)</f>
        <v>4.1665384615384617</v>
      </c>
    </row>
    <row r="16" spans="1:17">
      <c r="A16" t="str">
        <f>Sheet3!A30</f>
        <v>Pheonix Strike</v>
      </c>
      <c r="B16" t="str">
        <f>Sheet3!J30</f>
        <v>Fire Knight</v>
      </c>
      <c r="C16">
        <f>Sheet3!C30/(Sheet3!$M30+Sheet3!$N30*Sheet3!B$1)</f>
        <v>19.518750000000001</v>
      </c>
      <c r="D16">
        <f>Sheet3!D30/(Sheet3!$M30+Sheet3!$N30*Sheet3!C$1)</f>
        <v>26.499375000000001</v>
      </c>
      <c r="E16">
        <f>Sheet3!E30/(Sheet3!$M30+Sheet3!$N30*Sheet3!D$1)</f>
        <v>33.480000000000004</v>
      </c>
      <c r="F16">
        <f>Sheet3!F30/(Sheet3!$M30+Sheet3!$N30*Sheet3!E$1)</f>
        <v>40.460625</v>
      </c>
      <c r="G16">
        <f>Sheet3!G30/(Sheet3!$M30+Sheet3!$N30*Sheet3!F$1)</f>
        <v>47.441250000000004</v>
      </c>
      <c r="H16">
        <f>Sheet3!H30/(Sheet3!$M30+Sheet3!$N30*Sheet3!G$1)</f>
        <v>54.421875</v>
      </c>
      <c r="L16">
        <f>Sheet3!C30/(Sheet3!$K30+Sheet3!$L30*Sheet3!B$1)</f>
        <v>3.9037500000000001</v>
      </c>
      <c r="M16">
        <f>Sheet3!D30/(Sheet3!$K30+Sheet3!$L30*Sheet3!C$1)</f>
        <v>4.4165625000000004</v>
      </c>
      <c r="N16">
        <f>Sheet3!E30/(Sheet3!$K30+Sheet3!$L30*Sheet3!D$1)</f>
        <v>4.7828571428571438</v>
      </c>
      <c r="O16">
        <f>Sheet3!F30/(Sheet3!$K30+Sheet3!$L30*Sheet3!E$1)</f>
        <v>5.057578125</v>
      </c>
      <c r="P16">
        <f>Sheet3!G30/(Sheet3!$K30+Sheet3!$L30*Sheet3!F$1)</f>
        <v>5.2712500000000002</v>
      </c>
      <c r="Q16">
        <f>Sheet3!H30/(Sheet3!$K30+Sheet3!$L30*Sheet3!G$1)</f>
        <v>5.4421875000000002</v>
      </c>
    </row>
    <row r="17" spans="1:41">
      <c r="A17" t="str">
        <f>Sheet3!A31</f>
        <v>Slice</v>
      </c>
      <c r="B17" t="str">
        <f>Sheet3!J31</f>
        <v>Wretched Chef</v>
      </c>
      <c r="C17">
        <f>Sheet3!C31/(Sheet3!$M31+Sheet3!$N31*Sheet3!B$1)</f>
        <v>14.695</v>
      </c>
      <c r="D17">
        <f>Sheet3!D31/(Sheet3!$M31+Sheet3!$N31*Sheet3!C$1)</f>
        <v>18.493749999999999</v>
      </c>
      <c r="E17">
        <f>Sheet3!E31/(Sheet3!$M31+Sheet3!$N31*Sheet3!D$1)</f>
        <v>22.2925</v>
      </c>
      <c r="F17">
        <f>Sheet3!F31/(Sheet3!$M31+Sheet3!$N31*Sheet3!E$1)</f>
        <v>26.091249999999999</v>
      </c>
      <c r="G17">
        <f>Sheet3!G31/(Sheet3!$M31+Sheet3!$N31*Sheet3!F$1)</f>
        <v>29.89</v>
      </c>
      <c r="H17">
        <f>Sheet3!H31/(Sheet3!$M31+Sheet3!$N31*Sheet3!G$1)</f>
        <v>33.688749999999999</v>
      </c>
      <c r="L17">
        <f>Sheet3!C31/(Sheet3!$K31+Sheet3!$L31*Sheet3!B$1)</f>
        <v>2.1374545454545455</v>
      </c>
      <c r="M17">
        <f>Sheet3!D31/(Sheet3!$K31+Sheet3!$L31*Sheet3!C$1)</f>
        <v>2.3484126984126981</v>
      </c>
      <c r="N17">
        <f>Sheet3!E31/(Sheet3!$K31+Sheet3!$L31*Sheet3!D$1)</f>
        <v>2.511830985915493</v>
      </c>
      <c r="O17">
        <f>Sheet3!F31/(Sheet3!$K31+Sheet3!$L31*Sheet3!E$1)</f>
        <v>2.642151898734177</v>
      </c>
      <c r="P17">
        <f>Sheet3!G31/(Sheet3!$K31+Sheet3!$L31*Sheet3!F$1)</f>
        <v>2.7485057471264369</v>
      </c>
      <c r="Q17">
        <f>Sheet3!H31/(Sheet3!$K31+Sheet3!$L31*Sheet3!G$1)</f>
        <v>2.8369473684210527</v>
      </c>
    </row>
    <row r="23" spans="1:41">
      <c r="A23" t="s">
        <v>71</v>
      </c>
      <c r="K23" t="s">
        <v>68</v>
      </c>
      <c r="S23" t="s">
        <v>69</v>
      </c>
      <c r="AA23" t="s">
        <v>104</v>
      </c>
      <c r="AI23" t="s">
        <v>108</v>
      </c>
    </row>
    <row r="24" spans="1:41">
      <c r="A24" t="str">
        <f>Sheet3!A16</f>
        <v>Gale</v>
      </c>
      <c r="B24" t="str">
        <f>Sheet3!J16</f>
        <v>Arboreal Crusader</v>
      </c>
      <c r="C24">
        <f>Sheet3!C16 * 0.75</f>
        <v>104.98500000000001</v>
      </c>
      <c r="D24">
        <f>Sheet3!D16 * 0.75</f>
        <v>134.64000000000004</v>
      </c>
      <c r="E24">
        <f>Sheet3!E16 * 0.75</f>
        <v>164.29500000000002</v>
      </c>
      <c r="F24">
        <f>Sheet3!F16 * 0.75</f>
        <v>193.95000000000002</v>
      </c>
      <c r="G24">
        <f>Sheet3!G16 * 0.75</f>
        <v>223.60499999999999</v>
      </c>
      <c r="H24">
        <f>Sheet3!H16 * 0.75</f>
        <v>253.26000000000005</v>
      </c>
      <c r="K24" t="str">
        <f t="shared" ref="K24:K59" si="0">A24</f>
        <v>Gale</v>
      </c>
      <c r="L24">
        <f>Sheet5!C24/(Sheet3!$M16+Sheet3!$N16*Sheet3!B$1)</f>
        <v>9.5440909090909098</v>
      </c>
      <c r="M24">
        <f>Sheet5!D24/(Sheet3!$M16+Sheet3!$N16*Sheet3!C$1)</f>
        <v>12.240000000000004</v>
      </c>
      <c r="N24">
        <f>Sheet5!E24/(Sheet3!$M16+Sheet3!$N16*Sheet3!D$1)</f>
        <v>14.935909090909092</v>
      </c>
      <c r="O24">
        <f>Sheet5!F24/(Sheet3!$M16+Sheet3!$N16*Sheet3!E$1)</f>
        <v>17.631818181818183</v>
      </c>
      <c r="P24">
        <f>Sheet5!G24/(Sheet3!$M16+Sheet3!$N16*Sheet3!F$1)</f>
        <v>20.327727272727273</v>
      </c>
      <c r="Q24">
        <f>Sheet5!H24/(Sheet3!$M16+Sheet3!$N16*Sheet3!G$1)</f>
        <v>23.023636363636367</v>
      </c>
      <c r="S24" t="str">
        <f>A24</f>
        <v>Gale</v>
      </c>
      <c r="T24">
        <f>Sheet5!C24/(Sheet3!$K16+Sheet3!$L16*Sheet3!B$1)</f>
        <v>1.908818181818182</v>
      </c>
      <c r="U24">
        <f>Sheet5!D24/(Sheet3!$K16+Sheet3!$L16*Sheet3!C$1)</f>
        <v>1.7485714285714291</v>
      </c>
      <c r="V24">
        <f>Sheet5!E24/(Sheet3!$K16+Sheet3!$L16*Sheet3!D$1)</f>
        <v>1.6595454545454547</v>
      </c>
      <c r="W24">
        <f>Sheet5!F24/(Sheet3!$K16+Sheet3!$L16*Sheet3!E$1)</f>
        <v>1.6028925619834713</v>
      </c>
      <c r="X24">
        <f>Sheet5!G24/(Sheet3!$K16+Sheet3!$L16*Sheet3!F$1)</f>
        <v>1.5636713286713286</v>
      </c>
      <c r="Y24">
        <f>Sheet5!H24/(Sheet3!$K16+Sheet3!$L16*Sheet3!G$1)</f>
        <v>1.5349090909090912</v>
      </c>
      <c r="AA24" t="str">
        <f>S24</f>
        <v>Gale</v>
      </c>
      <c r="AB24">
        <f>(Sheet3!$K16+Sheet3!$L16*Sheet3!B$1) / VLOOKUP(Sheet3!$J16,Sheet2!$A$2:$N$29,14,FALSE)</f>
        <v>27.254707631318134</v>
      </c>
      <c r="AC24">
        <f>(Sheet3!$K16+Sheet3!$L16*Sheet3!C$1) / VLOOKUP(Sheet3!$J16,Sheet2!$A$2:$N$29,14,FALSE)</f>
        <v>38.156590683845387</v>
      </c>
      <c r="AD24">
        <f>(Sheet3!$K16+Sheet3!$L16*Sheet3!D$1) / VLOOKUP(Sheet3!$J16,Sheet2!$A$2:$N$29,14,FALSE)</f>
        <v>49.05847373637264</v>
      </c>
      <c r="AE24">
        <f>(Sheet3!$K16+Sheet3!$L16*Sheet3!E$1) / VLOOKUP(Sheet3!$J16,Sheet2!$A$2:$N$29,14,FALSE)</f>
        <v>59.960356788899894</v>
      </c>
      <c r="AF24">
        <f>(Sheet3!$K16+Sheet3!$L16*Sheet3!F$1) / VLOOKUP(Sheet3!$J16,Sheet2!$A$2:$N$29,14,FALSE)</f>
        <v>70.86223984142714</v>
      </c>
      <c r="AG24">
        <f>(Sheet3!$K16+Sheet3!$L16*Sheet3!G$1) / VLOOKUP(Sheet3!$J16,Sheet2!$A$2:$N$29,14,FALSE)</f>
        <v>81.764122893954394</v>
      </c>
      <c r="AI24" t="str">
        <f>A24</f>
        <v>Gale</v>
      </c>
      <c r="AJ24">
        <f>C24/VLOOKUP(Sheet3!$J16,Sheet2!$A$2:$N$29,13,FALSE)</f>
        <v>0.10666497332994668</v>
      </c>
      <c r="AK24">
        <f>D24/VLOOKUP(Sheet3!$J16,Sheet2!$A$2:$N$29,13,FALSE)</f>
        <v>0.13679451358902722</v>
      </c>
      <c r="AL24">
        <f>E24/VLOOKUP(Sheet3!$J16,Sheet2!$A$2:$N$29,13,FALSE)</f>
        <v>0.16692405384810771</v>
      </c>
      <c r="AM24">
        <f>F24/VLOOKUP(Sheet3!$J16,Sheet2!$A$2:$N$29,13,FALSE)</f>
        <v>0.19705359410718823</v>
      </c>
      <c r="AN24">
        <f>G24/VLOOKUP(Sheet3!$J16,Sheet2!$A$2:$N$29,13,FALSE)</f>
        <v>0.22718313436626872</v>
      </c>
      <c r="AO24">
        <f>H24/VLOOKUP(Sheet3!$J16,Sheet2!$A$2:$N$29,13,FALSE)</f>
        <v>0.25731267462534929</v>
      </c>
    </row>
    <row r="25" spans="1:41">
      <c r="A25" t="str">
        <f>Sheet3!A17</f>
        <v>Incinerate</v>
      </c>
      <c r="B25" t="str">
        <f>Sheet3!J17</f>
        <v>Soul Binder</v>
      </c>
      <c r="C25">
        <f>Sheet3!C17 * 0.75</f>
        <v>44.025000000000006</v>
      </c>
      <c r="D25">
        <f>Sheet3!D17 * 0.75</f>
        <v>59.319000000000003</v>
      </c>
      <c r="E25">
        <f>Sheet3!E17 * 0.75</f>
        <v>74.613</v>
      </c>
      <c r="F25">
        <f>Sheet3!F17 * 0.75</f>
        <v>89.907000000000011</v>
      </c>
      <c r="G25">
        <f>Sheet3!G17 * 0.75</f>
        <v>105.20099999999999</v>
      </c>
      <c r="H25">
        <f>Sheet3!H17 * 0.75</f>
        <v>120.495</v>
      </c>
      <c r="K25" t="str">
        <f t="shared" si="0"/>
        <v>Incinerate</v>
      </c>
      <c r="L25">
        <f>Sheet5!C25/(Sheet3!$M17+Sheet3!$N17*Sheet3!B$1)</f>
        <v>14.675000000000002</v>
      </c>
      <c r="M25">
        <f>Sheet5!D25/(Sheet3!$M17+Sheet3!$N17*Sheet3!C$1)</f>
        <v>19.773</v>
      </c>
      <c r="N25">
        <f>Sheet5!E25/(Sheet3!$M17+Sheet3!$N17*Sheet3!D$1)</f>
        <v>24.870999999999999</v>
      </c>
      <c r="O25">
        <f>Sheet5!F25/(Sheet3!$M17+Sheet3!$N17*Sheet3!E$1)</f>
        <v>29.969000000000005</v>
      </c>
      <c r="P25">
        <f>Sheet5!G25/(Sheet3!$M17+Sheet3!$N17*Sheet3!F$1)</f>
        <v>35.067</v>
      </c>
      <c r="Q25">
        <f>Sheet5!H25/(Sheet3!$M17+Sheet3!$N17*Sheet3!G$1)</f>
        <v>40.164999999999999</v>
      </c>
      <c r="S25" t="str">
        <f t="shared" ref="S25:S39" si="1">A25</f>
        <v>Incinerate</v>
      </c>
      <c r="T25">
        <f>Sheet5!C25/(Sheet3!$K17+Sheet3!$L17*Sheet3!B$1)</f>
        <v>0.80045454545454553</v>
      </c>
      <c r="U25">
        <f>Sheet5!D25/(Sheet3!$K17+Sheet3!$L17*Sheet3!C$1)</f>
        <v>0.85969565217391308</v>
      </c>
      <c r="V25">
        <f>Sheet5!E25/(Sheet3!$K17+Sheet3!$L17*Sheet3!D$1)</f>
        <v>0.89895180722891566</v>
      </c>
      <c r="W25">
        <f>Sheet5!F25/(Sheet3!$K17+Sheet3!$L17*Sheet3!E$1)</f>
        <v>0.92687628865979388</v>
      </c>
      <c r="X25">
        <f>Sheet5!G25/(Sheet3!$K17+Sheet3!$L17*Sheet3!F$1)</f>
        <v>0.94775675675675675</v>
      </c>
      <c r="Y25">
        <f>Sheet5!H25/(Sheet3!$K17+Sheet3!$L17*Sheet3!G$1)</f>
        <v>0.96396000000000004</v>
      </c>
      <c r="AA25" t="str">
        <f t="shared" ref="AA25:AA59" si="2">S25</f>
        <v>Incinerate</v>
      </c>
      <c r="AB25">
        <f>(Sheet3!$K17+Sheet3!$L17*Sheet3!B$1) / VLOOKUP(Sheet3!$J17,Sheet2!$A$2:$N$29,14,FALSE)</f>
        <v>29.34898612593383</v>
      </c>
      <c r="AC25">
        <f>(Sheet3!$K17+Sheet3!$L17*Sheet3!C$1) / VLOOKUP(Sheet3!$J17,Sheet2!$A$2:$N$29,14,FALSE)</f>
        <v>36.819637139807895</v>
      </c>
      <c r="AD25">
        <f>(Sheet3!$K17+Sheet3!$L17*Sheet3!D$1) / VLOOKUP(Sheet3!$J17,Sheet2!$A$2:$N$29,14,FALSE)</f>
        <v>44.290288153681963</v>
      </c>
      <c r="AE25">
        <f>(Sheet3!$K17+Sheet3!$L17*Sheet3!E$1) / VLOOKUP(Sheet3!$J17,Sheet2!$A$2:$N$29,14,FALSE)</f>
        <v>51.760939167556025</v>
      </c>
      <c r="AF25">
        <f>(Sheet3!$K17+Sheet3!$L17*Sheet3!F$1) / VLOOKUP(Sheet3!$J17,Sheet2!$A$2:$N$29,14,FALSE)</f>
        <v>59.231590181430093</v>
      </c>
      <c r="AG25">
        <f>(Sheet3!$K17+Sheet3!$L17*Sheet3!G$1) / VLOOKUP(Sheet3!$J17,Sheet2!$A$2:$N$29,14,FALSE)</f>
        <v>66.702241195304154</v>
      </c>
      <c r="AI25" t="str">
        <f t="shared" ref="AI25:AI59" si="3">A25</f>
        <v>Incinerate</v>
      </c>
      <c r="AJ25">
        <f>C25/VLOOKUP(Sheet3!$J17,Sheet2!$A$2:$N$29,13,FALSE)</f>
        <v>3.1775532298809105E-2</v>
      </c>
      <c r="AK25">
        <f>D25/VLOOKUP(Sheet3!$J17,Sheet2!$A$2:$N$29,13,FALSE)</f>
        <v>4.2814146517502719E-2</v>
      </c>
      <c r="AL25">
        <f>E25/VLOOKUP(Sheet3!$J17,Sheet2!$A$2:$N$29,13,FALSE)</f>
        <v>5.3852760736196326E-2</v>
      </c>
      <c r="AM25">
        <f>F25/VLOOKUP(Sheet3!$J17,Sheet2!$A$2:$N$29,13,FALSE)</f>
        <v>6.4891374954889947E-2</v>
      </c>
      <c r="AN25">
        <f>G25/VLOOKUP(Sheet3!$J17,Sheet2!$A$2:$N$29,13,FALSE)</f>
        <v>7.5929989173583554E-2</v>
      </c>
      <c r="AO25">
        <f>H25/VLOOKUP(Sheet3!$J17,Sheet2!$A$2:$N$29,13,FALSE)</f>
        <v>8.6968603392277175E-2</v>
      </c>
    </row>
    <row r="26" spans="1:41">
      <c r="A26" t="str">
        <f>Sheet3!A18</f>
        <v>Arctic Cataclysm</v>
      </c>
      <c r="B26" t="str">
        <f>Sheet3!J18</f>
        <v>Glacial Tyrant</v>
      </c>
      <c r="C26">
        <f>Sheet3!C18 * 0.75</f>
        <v>129.79500000000002</v>
      </c>
      <c r="D26">
        <f>Sheet3!D18 * 0.75</f>
        <v>160.49249999999998</v>
      </c>
      <c r="E26">
        <f>Sheet3!E18 * 0.75</f>
        <v>191.19</v>
      </c>
      <c r="F26">
        <f>Sheet3!F18 * 0.75</f>
        <v>221.88749999999999</v>
      </c>
      <c r="G26">
        <f>Sheet3!G18 * 0.75</f>
        <v>252.58499999999998</v>
      </c>
      <c r="H26">
        <f>Sheet3!H18 * 0.75</f>
        <v>283.28249999999991</v>
      </c>
      <c r="K26" t="str">
        <f t="shared" si="0"/>
        <v>Arctic Cataclysm</v>
      </c>
      <c r="L26">
        <f>Sheet5!C26/(Sheet3!$M18+Sheet3!$N18*Sheet3!B$1)</f>
        <v>8.112187500000001</v>
      </c>
      <c r="M26">
        <f>Sheet5!D26/(Sheet3!$M18+Sheet3!$N18*Sheet3!C$1)</f>
        <v>10.030781249999999</v>
      </c>
      <c r="N26">
        <f>Sheet5!E26/(Sheet3!$M18+Sheet3!$N18*Sheet3!D$1)</f>
        <v>11.949375</v>
      </c>
      <c r="O26">
        <f>Sheet5!F26/(Sheet3!$M18+Sheet3!$N18*Sheet3!E$1)</f>
        <v>13.867968749999999</v>
      </c>
      <c r="P26">
        <f>Sheet5!G26/(Sheet3!$M18+Sheet3!$N18*Sheet3!F$1)</f>
        <v>15.786562499999999</v>
      </c>
      <c r="Q26">
        <f>Sheet5!H26/(Sheet3!$M18+Sheet3!$N18*Sheet3!G$1)</f>
        <v>17.705156249999995</v>
      </c>
      <c r="S26" t="str">
        <f t="shared" si="1"/>
        <v>Arctic Cataclysm</v>
      </c>
      <c r="T26">
        <f>Sheet5!C26/(Sheet3!$K18+Sheet3!$L18*Sheet3!B$1)</f>
        <v>1.854214285714286</v>
      </c>
      <c r="U26">
        <f>Sheet5!D26/(Sheet3!$K18+Sheet3!$L18*Sheet3!C$1)</f>
        <v>1.7073670212765955</v>
      </c>
      <c r="V26">
        <f>Sheet5!E26/(Sheet3!$K18+Sheet3!$L18*Sheet3!D$1)</f>
        <v>1.6202542372881357</v>
      </c>
      <c r="W26">
        <f>Sheet5!F26/(Sheet3!$K18+Sheet3!$L18*Sheet3!E$1)</f>
        <v>1.5625880281690141</v>
      </c>
      <c r="X26">
        <f>Sheet5!G26/(Sheet3!$K18+Sheet3!$L18*Sheet3!F$1)</f>
        <v>1.5215963855421686</v>
      </c>
      <c r="Y26">
        <f>Sheet5!H26/(Sheet3!$K18+Sheet3!$L18*Sheet3!G$1)</f>
        <v>1.490960526315789</v>
      </c>
      <c r="AA26" t="str">
        <f t="shared" si="2"/>
        <v>Arctic Cataclysm</v>
      </c>
      <c r="AB26">
        <f>(Sheet3!$K18+Sheet3!$L18*Sheet3!B$1) / VLOOKUP(Sheet3!$J18,Sheet2!$A$2:$N$29,14,FALSE)</f>
        <v>40.195233993683608</v>
      </c>
      <c r="AC26">
        <f>(Sheet3!$K18+Sheet3!$L18*Sheet3!C$1) / VLOOKUP(Sheet3!$J18,Sheet2!$A$2:$N$29,14,FALSE)</f>
        <v>53.976457077232268</v>
      </c>
      <c r="AD26">
        <f>(Sheet3!$K18+Sheet3!$L18*Sheet3!D$1) / VLOOKUP(Sheet3!$J18,Sheet2!$A$2:$N$29,14,FALSE)</f>
        <v>67.757680160780936</v>
      </c>
      <c r="AE26">
        <f>(Sheet3!$K18+Sheet3!$L18*Sheet3!E$1) / VLOOKUP(Sheet3!$J18,Sheet2!$A$2:$N$29,14,FALSE)</f>
        <v>81.538903244329603</v>
      </c>
      <c r="AF26">
        <f>(Sheet3!$K18+Sheet3!$L18*Sheet3!F$1) / VLOOKUP(Sheet3!$J18,Sheet2!$A$2:$N$29,14,FALSE)</f>
        <v>95.320126327878256</v>
      </c>
      <c r="AG26">
        <f>(Sheet3!$K18+Sheet3!$L18*Sheet3!G$1) / VLOOKUP(Sheet3!$J18,Sheet2!$A$2:$N$29,14,FALSE)</f>
        <v>109.10134941142692</v>
      </c>
      <c r="AI26" t="str">
        <f t="shared" si="3"/>
        <v>Arctic Cataclysm</v>
      </c>
      <c r="AJ26">
        <f>C26/VLOOKUP(Sheet3!$J18,Sheet2!$A$2:$N$29,13,FALSE)</f>
        <v>7.6665682220909651E-2</v>
      </c>
      <c r="AK26">
        <f>D26/VLOOKUP(Sheet3!$J18,Sheet2!$A$2:$N$29,13,FALSE)</f>
        <v>9.4797696396928532E-2</v>
      </c>
      <c r="AL26">
        <f>E26/VLOOKUP(Sheet3!$J18,Sheet2!$A$2:$N$29,13,FALSE)</f>
        <v>0.11292971057294744</v>
      </c>
      <c r="AM26">
        <f>F26/VLOOKUP(Sheet3!$J18,Sheet2!$A$2:$N$29,13,FALSE)</f>
        <v>0.13106172474896635</v>
      </c>
      <c r="AN26">
        <f>G26/VLOOKUP(Sheet3!$J18,Sheet2!$A$2:$N$29,13,FALSE)</f>
        <v>0.14919373892498525</v>
      </c>
      <c r="AO26">
        <f>H26/VLOOKUP(Sheet3!$J18,Sheet2!$A$2:$N$29,13,FALSE)</f>
        <v>0.16732575310100412</v>
      </c>
    </row>
    <row r="27" spans="1:41">
      <c r="A27" t="str">
        <f>Sheet3!A19</f>
        <v>Caustic Breath</v>
      </c>
      <c r="B27" t="str">
        <f>Sheet3!J19</f>
        <v>Acid Reaver</v>
      </c>
      <c r="C27">
        <f>Sheet3!C19 * 0.75</f>
        <v>132.85500000000002</v>
      </c>
      <c r="D27">
        <f>Sheet3!D19 * 0.75</f>
        <v>160.965</v>
      </c>
      <c r="E27">
        <f>Sheet3!E19 * 0.75</f>
        <v>189.07500000000002</v>
      </c>
      <c r="F27">
        <f>Sheet3!F19 * 0.75</f>
        <v>217.18500000000003</v>
      </c>
      <c r="G27">
        <f>Sheet3!G19 * 0.75</f>
        <v>245.29500000000004</v>
      </c>
      <c r="H27">
        <f>Sheet3!H19 * 0.75</f>
        <v>273.40500000000003</v>
      </c>
      <c r="K27" t="str">
        <f t="shared" si="0"/>
        <v>Caustic Breath</v>
      </c>
      <c r="L27">
        <f>Sheet5!C27/(Sheet3!$M19+Sheet3!$N19*Sheet3!B$1)</f>
        <v>16.606875000000002</v>
      </c>
      <c r="M27">
        <f>Sheet5!D27/(Sheet3!$M19+Sheet3!$N19*Sheet3!C$1)</f>
        <v>20.120625</v>
      </c>
      <c r="N27">
        <f>Sheet5!E27/(Sheet3!$M19+Sheet3!$N19*Sheet3!D$1)</f>
        <v>23.634375000000002</v>
      </c>
      <c r="O27">
        <f>Sheet5!F27/(Sheet3!$M19+Sheet3!$N19*Sheet3!E$1)</f>
        <v>27.148125000000004</v>
      </c>
      <c r="P27">
        <f>Sheet5!G27/(Sheet3!$M19+Sheet3!$N19*Sheet3!F$1)</f>
        <v>30.661875000000006</v>
      </c>
      <c r="Q27">
        <f>Sheet5!H27/(Sheet3!$M19+Sheet3!$N19*Sheet3!G$1)</f>
        <v>34.175625000000004</v>
      </c>
      <c r="S27" t="str">
        <f t="shared" si="1"/>
        <v>Caustic Breath</v>
      </c>
      <c r="T27">
        <f>Sheet5!C27/(Sheet3!$K19+Sheet3!$L19*Sheet3!B$1)</f>
        <v>3.3213750000000006</v>
      </c>
      <c r="U27">
        <f>Sheet5!D27/(Sheet3!$K19+Sheet3!$L19*Sheet3!C$1)</f>
        <v>3.0954807692307691</v>
      </c>
      <c r="V27">
        <f>Sheet5!E27/(Sheet3!$K19+Sheet3!$L19*Sheet3!D$1)</f>
        <v>2.9542968750000003</v>
      </c>
      <c r="W27">
        <f>Sheet5!F27/(Sheet3!$K19+Sheet3!$L19*Sheet3!E$1)</f>
        <v>2.8576973684210532</v>
      </c>
      <c r="X27">
        <f>Sheet5!G27/(Sheet3!$K19+Sheet3!$L19*Sheet3!F$1)</f>
        <v>2.7874431818181824</v>
      </c>
      <c r="Y27">
        <f>Sheet5!H27/(Sheet3!$K19+Sheet3!$L19*Sheet3!G$1)</f>
        <v>2.7340500000000003</v>
      </c>
      <c r="AA27" t="str">
        <f t="shared" si="2"/>
        <v>Caustic Breath</v>
      </c>
      <c r="AB27">
        <f>(Sheet3!$K19+Sheet3!$L19*Sheet3!B$1) / VLOOKUP(Sheet3!$J19,Sheet2!$A$2:$N$29,14,FALSE)</f>
        <v>22.408963585434176</v>
      </c>
      <c r="AC27">
        <f>(Sheet3!$K19+Sheet3!$L19*Sheet3!C$1) / VLOOKUP(Sheet3!$J19,Sheet2!$A$2:$N$29,14,FALSE)</f>
        <v>29.131652661064425</v>
      </c>
      <c r="AD27">
        <f>(Sheet3!$K19+Sheet3!$L19*Sheet3!D$1) / VLOOKUP(Sheet3!$J19,Sheet2!$A$2:$N$29,14,FALSE)</f>
        <v>35.854341736694678</v>
      </c>
      <c r="AE27">
        <f>(Sheet3!$K19+Sheet3!$L19*Sheet3!E$1) / VLOOKUP(Sheet3!$J19,Sheet2!$A$2:$N$29,14,FALSE)</f>
        <v>42.577030812324935</v>
      </c>
      <c r="AF27">
        <f>(Sheet3!$K19+Sheet3!$L19*Sheet3!F$1) / VLOOKUP(Sheet3!$J19,Sheet2!$A$2:$N$29,14,FALSE)</f>
        <v>49.299719887955185</v>
      </c>
      <c r="AG27">
        <f>(Sheet3!$K19+Sheet3!$L19*Sheet3!G$1) / VLOOKUP(Sheet3!$J19,Sheet2!$A$2:$N$29,14,FALSE)</f>
        <v>56.022408963585434</v>
      </c>
      <c r="AI27" t="str">
        <f t="shared" si="3"/>
        <v>Caustic Breath</v>
      </c>
      <c r="AJ27">
        <f>C27/VLOOKUP(Sheet3!$J19,Sheet2!$A$2:$N$29,13,FALSE)</f>
        <v>8.5108904548366449E-2</v>
      </c>
      <c r="AK27">
        <f>D27/VLOOKUP(Sheet3!$J19,Sheet2!$A$2:$N$29,13,FALSE)</f>
        <v>0.10311659192825112</v>
      </c>
      <c r="AL27">
        <f>E27/VLOOKUP(Sheet3!$J19,Sheet2!$A$2:$N$29,13,FALSE)</f>
        <v>0.12112427930813582</v>
      </c>
      <c r="AM27">
        <f>F27/VLOOKUP(Sheet3!$J19,Sheet2!$A$2:$N$29,13,FALSE)</f>
        <v>0.13913196668802053</v>
      </c>
      <c r="AN27">
        <f>G27/VLOOKUP(Sheet3!$J19,Sheet2!$A$2:$N$29,13,FALSE)</f>
        <v>0.15713965406790523</v>
      </c>
      <c r="AO27">
        <f>H27/VLOOKUP(Sheet3!$J19,Sheet2!$A$2:$N$29,13,FALSE)</f>
        <v>0.1751473414477899</v>
      </c>
    </row>
    <row r="28" spans="1:41">
      <c r="A28" t="str">
        <f>Sheet3!A20</f>
        <v>Holy Strike</v>
      </c>
      <c r="B28" t="str">
        <f>Sheet3!J20</f>
        <v>Divine Wizard</v>
      </c>
      <c r="C28">
        <f>Sheet3!C20 * 0.75</f>
        <v>125.73000000000002</v>
      </c>
      <c r="D28">
        <f>Sheet3!D20 * 0.75</f>
        <v>156.25500000000002</v>
      </c>
      <c r="E28">
        <f>Sheet3!E20 * 0.75</f>
        <v>186.78000000000003</v>
      </c>
      <c r="F28">
        <f>Sheet3!F20 * 0.75</f>
        <v>217.30500000000001</v>
      </c>
      <c r="G28">
        <f>Sheet3!G20 * 0.75</f>
        <v>247.82999999999998</v>
      </c>
      <c r="H28">
        <f>Sheet3!H20 * 0.75</f>
        <v>278.35500000000002</v>
      </c>
      <c r="K28" t="str">
        <f t="shared" si="0"/>
        <v>Holy Strike</v>
      </c>
      <c r="L28">
        <f>Sheet5!C28/(Sheet3!$M20+Sheet3!$N20*Sheet3!B$1)</f>
        <v>16.764000000000003</v>
      </c>
      <c r="M28">
        <f>Sheet5!D28/(Sheet3!$M20+Sheet3!$N20*Sheet3!C$1)</f>
        <v>18.940000000000001</v>
      </c>
      <c r="N28">
        <f>Sheet5!E28/(Sheet3!$M20+Sheet3!$N20*Sheet3!D$1)</f>
        <v>20.753333333333337</v>
      </c>
      <c r="O28">
        <f>Sheet5!F28/(Sheet3!$M20+Sheet3!$N20*Sheet3!E$1)</f>
        <v>22.287692307692307</v>
      </c>
      <c r="P28">
        <f>Sheet5!G28/(Sheet3!$M20+Sheet3!$N20*Sheet3!F$1)</f>
        <v>23.60285714285714</v>
      </c>
      <c r="Q28">
        <f>Sheet5!H28/(Sheet3!$M20+Sheet3!$N20*Sheet3!G$1)</f>
        <v>24.742666666666668</v>
      </c>
      <c r="S28" t="str">
        <f t="shared" si="1"/>
        <v>Holy Strike</v>
      </c>
      <c r="T28">
        <f>Sheet5!C28/(Sheet3!$K20+Sheet3!$L20*Sheet3!B$1)</f>
        <v>1.7961428571428575</v>
      </c>
      <c r="U28">
        <f>Sheet5!D28/(Sheet3!$K20+Sheet3!$L20*Sheet3!C$1)</f>
        <v>1.5319117647058826</v>
      </c>
      <c r="V28">
        <f>Sheet5!E28/(Sheet3!$K20+Sheet3!$L20*Sheet3!D$1)</f>
        <v>1.3938805970149255</v>
      </c>
      <c r="W28">
        <f>Sheet5!F28/(Sheet3!$K20+Sheet3!$L20*Sheet3!E$1)</f>
        <v>1.3090662650602409</v>
      </c>
      <c r="X28">
        <f>Sheet5!G28/(Sheet3!$K20+Sheet3!$L20*Sheet3!F$1)</f>
        <v>1.2516666666666665</v>
      </c>
      <c r="Y28">
        <f>Sheet5!H28/(Sheet3!$K20+Sheet3!$L20*Sheet3!G$1)</f>
        <v>1.2102391304347826</v>
      </c>
      <c r="AA28" t="str">
        <f t="shared" si="2"/>
        <v>Holy Strike</v>
      </c>
      <c r="AB28">
        <f>(Sheet3!$K20+Sheet3!$L20*Sheet3!B$1) / VLOOKUP(Sheet3!$J20,Sheet2!$A$2:$N$29,14,FALSE)</f>
        <v>34.516765285996058</v>
      </c>
      <c r="AC28">
        <f>(Sheet3!$K20+Sheet3!$L20*Sheet3!C$1) / VLOOKUP(Sheet3!$J20,Sheet2!$A$2:$N$29,14,FALSE)</f>
        <v>50.295857988165679</v>
      </c>
      <c r="AD28">
        <f>(Sheet3!$K20+Sheet3!$L20*Sheet3!D$1) / VLOOKUP(Sheet3!$J20,Sheet2!$A$2:$N$29,14,FALSE)</f>
        <v>66.074950690335299</v>
      </c>
      <c r="AE28">
        <f>(Sheet3!$K20+Sheet3!$L20*Sheet3!E$1) / VLOOKUP(Sheet3!$J20,Sheet2!$A$2:$N$29,14,FALSE)</f>
        <v>81.854043392504934</v>
      </c>
      <c r="AF28">
        <f>(Sheet3!$K20+Sheet3!$L20*Sheet3!F$1) / VLOOKUP(Sheet3!$J20,Sheet2!$A$2:$N$29,14,FALSE)</f>
        <v>97.633136094674555</v>
      </c>
      <c r="AG28">
        <f>(Sheet3!$K20+Sheet3!$L20*Sheet3!G$1) / VLOOKUP(Sheet3!$J20,Sheet2!$A$2:$N$29,14,FALSE)</f>
        <v>113.41222879684418</v>
      </c>
      <c r="AI28" t="str">
        <f t="shared" si="3"/>
        <v>Holy Strike</v>
      </c>
      <c r="AJ28">
        <f>C28/VLOOKUP(Sheet3!$J20,Sheet2!$A$2:$N$29,13,FALSE)</f>
        <v>0.13134499869417604</v>
      </c>
      <c r="AK28">
        <f>D28/VLOOKUP(Sheet3!$J20,Sheet2!$A$2:$N$29,13,FALSE)</f>
        <v>0.16323322016192218</v>
      </c>
      <c r="AL28">
        <f>E28/VLOOKUP(Sheet3!$J20,Sheet2!$A$2:$N$29,13,FALSE)</f>
        <v>0.19512144162966832</v>
      </c>
      <c r="AM28">
        <f>F28/VLOOKUP(Sheet3!$J20,Sheet2!$A$2:$N$29,13,FALSE)</f>
        <v>0.22700966309741444</v>
      </c>
      <c r="AN28">
        <f>G28/VLOOKUP(Sheet3!$J20,Sheet2!$A$2:$N$29,13,FALSE)</f>
        <v>0.25889788456516055</v>
      </c>
      <c r="AO28">
        <f>H28/VLOOKUP(Sheet3!$J20,Sheet2!$A$2:$N$29,13,FALSE)</f>
        <v>0.29078610603290672</v>
      </c>
    </row>
    <row r="29" spans="1:41">
      <c r="A29" t="str">
        <f>Sheet3!A21</f>
        <v>Rockslide</v>
      </c>
      <c r="B29" t="str">
        <f>Sheet3!J21</f>
        <v>Colossus</v>
      </c>
      <c r="C29">
        <f>Sheet3!C21 * 0.75</f>
        <v>118.84875000000002</v>
      </c>
      <c r="D29">
        <f>Sheet3!D21 * 0.75</f>
        <v>156.84375</v>
      </c>
      <c r="E29">
        <f>Sheet3!E21 * 0.75</f>
        <v>194.83875</v>
      </c>
      <c r="F29">
        <f>Sheet3!F21 * 0.75</f>
        <v>232.83375000000004</v>
      </c>
      <c r="G29">
        <f>Sheet3!G21 * 0.75</f>
        <v>270.82875000000001</v>
      </c>
      <c r="H29">
        <f>Sheet3!H21 * 0.75</f>
        <v>308.82375000000002</v>
      </c>
      <c r="K29" t="str">
        <f t="shared" si="0"/>
        <v>Rockslide</v>
      </c>
      <c r="L29">
        <f>Sheet5!C29/(Sheet3!$M21+Sheet3!$N21*Sheet3!B$1)</f>
        <v>6.602708333333335</v>
      </c>
      <c r="M29">
        <f>Sheet5!D29/(Sheet3!$M21+Sheet3!$N21*Sheet3!C$1)</f>
        <v>8.7135416666666661</v>
      </c>
      <c r="N29">
        <f>Sheet5!E29/(Sheet3!$M21+Sheet3!$N21*Sheet3!D$1)</f>
        <v>10.824375</v>
      </c>
      <c r="O29">
        <f>Sheet5!F29/(Sheet3!$M21+Sheet3!$N21*Sheet3!E$1)</f>
        <v>12.935208333333335</v>
      </c>
      <c r="P29">
        <f>Sheet5!G29/(Sheet3!$M21+Sheet3!$N21*Sheet3!F$1)</f>
        <v>15.046041666666667</v>
      </c>
      <c r="Q29">
        <f>Sheet5!H29/(Sheet3!$M21+Sheet3!$N21*Sheet3!G$1)</f>
        <v>17.156874999999999</v>
      </c>
      <c r="S29" t="str">
        <f t="shared" si="1"/>
        <v>Rockslide</v>
      </c>
      <c r="T29">
        <f>Sheet5!C29/(Sheet3!$K21+Sheet3!$L21*Sheet3!B$1)</f>
        <v>1.828442307692308</v>
      </c>
      <c r="U29">
        <f>Sheet5!D29/(Sheet3!$K21+Sheet3!$L21*Sheet3!C$1)</f>
        <v>1.7622893258426966</v>
      </c>
      <c r="V29">
        <f>Sheet5!E29/(Sheet3!$K21+Sheet3!$L21*Sheet3!D$1)</f>
        <v>1.7242367256637168</v>
      </c>
      <c r="W29">
        <f>Sheet5!F29/(Sheet3!$K21+Sheet3!$L21*Sheet3!E$1)</f>
        <v>1.6995164233576645</v>
      </c>
      <c r="X29">
        <f>Sheet5!G29/(Sheet3!$K21+Sheet3!$L21*Sheet3!F$1)</f>
        <v>1.6821661490683231</v>
      </c>
      <c r="Y29">
        <f>Sheet5!H29/(Sheet3!$K21+Sheet3!$L21*Sheet3!G$1)</f>
        <v>1.6693175675675678</v>
      </c>
      <c r="AA29" t="str">
        <f t="shared" si="2"/>
        <v>Rockslide</v>
      </c>
      <c r="AB29">
        <f>(Sheet3!$K21+Sheet3!$L21*Sheet3!B$1) / VLOOKUP(Sheet3!$J21,Sheet2!$A$2:$N$29,14,FALSE)</f>
        <v>39.877300613496935</v>
      </c>
      <c r="AC29">
        <f>(Sheet3!$K21+Sheet3!$L21*Sheet3!C$1) / VLOOKUP(Sheet3!$J21,Sheet2!$A$2:$N$29,14,FALSE)</f>
        <v>54.601226993865033</v>
      </c>
      <c r="AD29">
        <f>(Sheet3!$K21+Sheet3!$L21*Sheet3!D$1) / VLOOKUP(Sheet3!$J21,Sheet2!$A$2:$N$29,14,FALSE)</f>
        <v>69.325153374233139</v>
      </c>
      <c r="AE29">
        <f>(Sheet3!$K21+Sheet3!$L21*Sheet3!E$1) / VLOOKUP(Sheet3!$J21,Sheet2!$A$2:$N$29,14,FALSE)</f>
        <v>84.049079754601237</v>
      </c>
      <c r="AF29">
        <f>(Sheet3!$K21+Sheet3!$L21*Sheet3!F$1) / VLOOKUP(Sheet3!$J21,Sheet2!$A$2:$N$29,14,FALSE)</f>
        <v>98.773006134969336</v>
      </c>
      <c r="AG29">
        <f>(Sheet3!$K21+Sheet3!$L21*Sheet3!G$1) / VLOOKUP(Sheet3!$J21,Sheet2!$A$2:$N$29,14,FALSE)</f>
        <v>113.49693251533743</v>
      </c>
      <c r="AI29" t="str">
        <f t="shared" si="3"/>
        <v>Rockslide</v>
      </c>
      <c r="AJ29">
        <f>C29/VLOOKUP(Sheet3!$J21,Sheet2!$A$2:$N$29,13,FALSE)</f>
        <v>7.2051379205819943E-2</v>
      </c>
      <c r="AK29">
        <f>D29/VLOOKUP(Sheet3!$J21,Sheet2!$A$2:$N$29,13,FALSE)</f>
        <v>9.5085632009699897E-2</v>
      </c>
      <c r="AL29">
        <f>E29/VLOOKUP(Sheet3!$J21,Sheet2!$A$2:$N$29,13,FALSE)</f>
        <v>0.11811988481357986</v>
      </c>
      <c r="AM29">
        <f>F29/VLOOKUP(Sheet3!$J21,Sheet2!$A$2:$N$29,13,FALSE)</f>
        <v>0.14115413761745985</v>
      </c>
      <c r="AN29">
        <f>G29/VLOOKUP(Sheet3!$J21,Sheet2!$A$2:$N$29,13,FALSE)</f>
        <v>0.16418839042133979</v>
      </c>
      <c r="AO29">
        <f>H29/VLOOKUP(Sheet3!$J21,Sheet2!$A$2:$N$29,13,FALSE)</f>
        <v>0.18722264322521975</v>
      </c>
    </row>
    <row r="30" spans="1:41">
      <c r="A30" t="str">
        <f>Sheet3!A22</f>
        <v>Rogue Wave</v>
      </c>
      <c r="B30" t="str">
        <f>Sheet3!J22</f>
        <v>Crest Witch</v>
      </c>
      <c r="C30">
        <f>Sheet3!C22 * 0.75</f>
        <v>108.140625</v>
      </c>
      <c r="D30">
        <f>Sheet3!D22 * 0.75</f>
        <v>122.7675</v>
      </c>
      <c r="E30">
        <f>Sheet3!E22 * 0.75</f>
        <v>137.394375</v>
      </c>
      <c r="F30">
        <f>Sheet3!F22 * 0.75</f>
        <v>152.02125000000001</v>
      </c>
      <c r="G30">
        <f>Sheet3!G22 * 0.75</f>
        <v>166.64812499999999</v>
      </c>
      <c r="H30">
        <f>Sheet3!H22 * 0.75</f>
        <v>181.27499999999998</v>
      </c>
      <c r="K30" t="str">
        <f t="shared" si="0"/>
        <v>Rogue Wave</v>
      </c>
      <c r="L30">
        <f>Sheet5!C30/(Sheet3!$M22+Sheet3!$N22*Sheet3!B$1)</f>
        <v>7.2093749999999996</v>
      </c>
      <c r="M30">
        <f>Sheet5!D30/(Sheet3!$M22+Sheet3!$N22*Sheet3!C$1)</f>
        <v>8.1844999999999999</v>
      </c>
      <c r="N30">
        <f>Sheet5!E30/(Sheet3!$M22+Sheet3!$N22*Sheet3!D$1)</f>
        <v>9.1596250000000001</v>
      </c>
      <c r="O30">
        <f>Sheet5!F30/(Sheet3!$M22+Sheet3!$N22*Sheet3!E$1)</f>
        <v>10.13475</v>
      </c>
      <c r="P30">
        <f>Sheet5!G30/(Sheet3!$M22+Sheet3!$N22*Sheet3!F$1)</f>
        <v>11.109874999999999</v>
      </c>
      <c r="Q30">
        <f>Sheet5!H30/(Sheet3!$M22+Sheet3!$N22*Sheet3!G$1)</f>
        <v>12.084999999999999</v>
      </c>
      <c r="S30" t="str">
        <f t="shared" si="1"/>
        <v>Rogue Wave</v>
      </c>
      <c r="T30">
        <f>Sheet5!C30/(Sheet3!$K22+Sheet3!$L22*Sheet3!B$1)</f>
        <v>1.5448660714285714</v>
      </c>
      <c r="U30">
        <f>Sheet5!D30/(Sheet3!$K22+Sheet3!$L22*Sheet3!C$1)</f>
        <v>1.5540189873417722</v>
      </c>
      <c r="V30">
        <f>Sheet5!E30/(Sheet3!$K22+Sheet3!$L22*Sheet3!D$1)</f>
        <v>1.5612997159090909</v>
      </c>
      <c r="W30">
        <f>Sheet5!F30/(Sheet3!$K22+Sheet3!$L22*Sheet3!E$1)</f>
        <v>1.5672293814432992</v>
      </c>
      <c r="X30">
        <f>Sheet5!G30/(Sheet3!$K22+Sheet3!$L22*Sheet3!F$1)</f>
        <v>1.5721521226415094</v>
      </c>
      <c r="Y30">
        <f>Sheet5!H30/(Sheet3!$K22+Sheet3!$L22*Sheet3!G$1)</f>
        <v>1.5763043478260867</v>
      </c>
      <c r="AA30" t="str">
        <f t="shared" si="2"/>
        <v>Rogue Wave</v>
      </c>
      <c r="AB30">
        <f>(Sheet3!$K22+Sheet3!$L22*Sheet3!B$1) / VLOOKUP(Sheet3!$J22,Sheet2!$A$2:$N$29,14,FALSE)</f>
        <v>34.42340791738382</v>
      </c>
      <c r="AC30">
        <f>(Sheet3!$K22+Sheet3!$L22*Sheet3!C$1) / VLOOKUP(Sheet3!$J22,Sheet2!$A$2:$N$29,14,FALSE)</f>
        <v>38.849274649618884</v>
      </c>
      <c r="AD30">
        <f>(Sheet3!$K22+Sheet3!$L22*Sheet3!D$1) / VLOOKUP(Sheet3!$J22,Sheet2!$A$2:$N$29,14,FALSE)</f>
        <v>43.275141381853942</v>
      </c>
      <c r="AE30">
        <f>(Sheet3!$K22+Sheet3!$L22*Sheet3!E$1) / VLOOKUP(Sheet3!$J22,Sheet2!$A$2:$N$29,14,FALSE)</f>
        <v>47.701008114089007</v>
      </c>
      <c r="AF30">
        <f>(Sheet3!$K22+Sheet3!$L22*Sheet3!F$1) / VLOOKUP(Sheet3!$J22,Sheet2!$A$2:$N$29,14,FALSE)</f>
        <v>52.126874846324071</v>
      </c>
      <c r="AG30">
        <f>(Sheet3!$K22+Sheet3!$L22*Sheet3!G$1) / VLOOKUP(Sheet3!$J22,Sheet2!$A$2:$N$29,14,FALSE)</f>
        <v>56.552741578559129</v>
      </c>
      <c r="AI30" t="str">
        <f t="shared" si="3"/>
        <v>Rogue Wave</v>
      </c>
      <c r="AJ30">
        <f>C30/VLOOKUP(Sheet3!$J22,Sheet2!$A$2:$N$29,13,FALSE)</f>
        <v>0.10591638099902055</v>
      </c>
      <c r="AK30">
        <f>D30/VLOOKUP(Sheet3!$J22,Sheet2!$A$2:$N$29,13,FALSE)</f>
        <v>0.1202424094025465</v>
      </c>
      <c r="AL30">
        <f>E30/VLOOKUP(Sheet3!$J22,Sheet2!$A$2:$N$29,13,FALSE)</f>
        <v>0.13456843780607247</v>
      </c>
      <c r="AM30">
        <f>F30/VLOOKUP(Sheet3!$J22,Sheet2!$A$2:$N$29,13,FALSE)</f>
        <v>0.14889446620959843</v>
      </c>
      <c r="AN30">
        <f>G30/VLOOKUP(Sheet3!$J22,Sheet2!$A$2:$N$29,13,FALSE)</f>
        <v>0.16322049461312435</v>
      </c>
      <c r="AO30">
        <f>H30/VLOOKUP(Sheet3!$J22,Sheet2!$A$2:$N$29,13,FALSE)</f>
        <v>0.1775465230166503</v>
      </c>
    </row>
    <row r="31" spans="1:41">
      <c r="A31" t="str">
        <f>Sheet3!A23</f>
        <v>Frost Spire</v>
      </c>
      <c r="B31" t="str">
        <f>Sheet3!J23</f>
        <v>Icespinner</v>
      </c>
      <c r="C31">
        <f>Sheet3!C23 * 0.75</f>
        <v>193.24199999999996</v>
      </c>
      <c r="D31">
        <f>Sheet3!D23 * 0.75</f>
        <v>242.94899999999996</v>
      </c>
      <c r="E31">
        <f>Sheet3!E23 * 0.75</f>
        <v>292.65599999999995</v>
      </c>
      <c r="F31">
        <f>Sheet3!F23 * 0.75</f>
        <v>342.36299999999994</v>
      </c>
      <c r="G31">
        <f>Sheet3!G23 * 0.75</f>
        <v>392.07</v>
      </c>
      <c r="H31">
        <f>Sheet3!H23 * 0.75</f>
        <v>441.77699999999993</v>
      </c>
      <c r="K31" t="str">
        <f t="shared" si="0"/>
        <v>Frost Spire</v>
      </c>
      <c r="L31">
        <f>Sheet5!C31/(Sheet3!$M23+Sheet3!$N23*Sheet3!B$1)</f>
        <v>9.2019999999999982</v>
      </c>
      <c r="M31">
        <f>Sheet5!D31/(Sheet3!$M23+Sheet3!$N23*Sheet3!C$1)</f>
        <v>11.568999999999997</v>
      </c>
      <c r="N31">
        <f>Sheet5!E31/(Sheet3!$M23+Sheet3!$N23*Sheet3!D$1)</f>
        <v>13.935999999999998</v>
      </c>
      <c r="O31">
        <f>Sheet5!F31/(Sheet3!$M23+Sheet3!$N23*Sheet3!E$1)</f>
        <v>16.302999999999997</v>
      </c>
      <c r="P31">
        <f>Sheet5!G31/(Sheet3!$M23+Sheet3!$N23*Sheet3!F$1)</f>
        <v>18.669999999999998</v>
      </c>
      <c r="Q31">
        <f>Sheet5!H31/(Sheet3!$M23+Sheet3!$N23*Sheet3!G$1)</f>
        <v>21.036999999999995</v>
      </c>
      <c r="S31" t="str">
        <f t="shared" si="1"/>
        <v>Frost Spire</v>
      </c>
      <c r="T31">
        <f>Sheet5!C31/(Sheet3!$K23+Sheet3!$L23*Sheet3!B$1)</f>
        <v>2.7605999999999993</v>
      </c>
      <c r="U31">
        <f>Sheet5!D31/(Sheet3!$K23+Sheet3!$L23*Sheet3!C$1)</f>
        <v>2.8249883720930229</v>
      </c>
      <c r="V31">
        <f>Sheet5!E31/(Sheet3!$K23+Sheet3!$L23*Sheet3!D$1)</f>
        <v>2.869176470588235</v>
      </c>
      <c r="W31">
        <f>Sheet5!F31/(Sheet3!$K23+Sheet3!$L23*Sheet3!E$1)</f>
        <v>2.901381355932203</v>
      </c>
      <c r="X31">
        <f>Sheet5!G31/(Sheet3!$K23+Sheet3!$L23*Sheet3!F$1)</f>
        <v>2.9258955223880596</v>
      </c>
      <c r="Y31">
        <f>Sheet5!H31/(Sheet3!$K23+Sheet3!$L23*Sheet3!G$1)</f>
        <v>2.9451799999999997</v>
      </c>
      <c r="AA31" t="str">
        <f t="shared" si="2"/>
        <v>Frost Spire</v>
      </c>
      <c r="AB31">
        <f>(Sheet3!$K23+Sheet3!$L23*Sheet3!B$1) / VLOOKUP(Sheet3!$J23,Sheet2!$A$2:$N$29,14,FALSE)</f>
        <v>33.865505563618775</v>
      </c>
      <c r="AC31">
        <f>(Sheet3!$K23+Sheet3!$L23*Sheet3!C$1) / VLOOKUP(Sheet3!$J23,Sheet2!$A$2:$N$29,14,FALSE)</f>
        <v>41.606192549588783</v>
      </c>
      <c r="AD31">
        <f>(Sheet3!$K23+Sheet3!$L23*Sheet3!D$1) / VLOOKUP(Sheet3!$J23,Sheet2!$A$2:$N$29,14,FALSE)</f>
        <v>49.346879535558784</v>
      </c>
      <c r="AE31">
        <f>(Sheet3!$K23+Sheet3!$L23*Sheet3!E$1) / VLOOKUP(Sheet3!$J23,Sheet2!$A$2:$N$29,14,FALSE)</f>
        <v>57.087566521528792</v>
      </c>
      <c r="AF31">
        <f>(Sheet3!$K23+Sheet3!$L23*Sheet3!F$1) / VLOOKUP(Sheet3!$J23,Sheet2!$A$2:$N$29,14,FALSE)</f>
        <v>64.8282535074988</v>
      </c>
      <c r="AG31">
        <f>(Sheet3!$K23+Sheet3!$L23*Sheet3!G$1) / VLOOKUP(Sheet3!$J23,Sheet2!$A$2:$N$29,14,FALSE)</f>
        <v>72.568940493468801</v>
      </c>
      <c r="AI31" t="str">
        <f t="shared" si="3"/>
        <v>Frost Spire</v>
      </c>
      <c r="AJ31">
        <f>C31/VLOOKUP(Sheet3!$J23,Sheet2!$A$2:$N$29,13,FALSE)</f>
        <v>0.19769002557544754</v>
      </c>
      <c r="AK31">
        <f>D31/VLOOKUP(Sheet3!$J23,Sheet2!$A$2:$N$29,13,FALSE)</f>
        <v>0.24854117647058818</v>
      </c>
      <c r="AL31">
        <f>E31/VLOOKUP(Sheet3!$J23,Sheet2!$A$2:$N$29,13,FALSE)</f>
        <v>0.29939232736572885</v>
      </c>
      <c r="AM31">
        <f>F31/VLOOKUP(Sheet3!$J23,Sheet2!$A$2:$N$29,13,FALSE)</f>
        <v>0.35024347826086949</v>
      </c>
      <c r="AN31">
        <f>G31/VLOOKUP(Sheet3!$J23,Sheet2!$A$2:$N$29,13,FALSE)</f>
        <v>0.40109462915601024</v>
      </c>
      <c r="AO31">
        <f>H31/VLOOKUP(Sheet3!$J23,Sheet2!$A$2:$N$29,13,FALSE)</f>
        <v>0.45194578005115082</v>
      </c>
    </row>
    <row r="32" spans="1:41">
      <c r="A32" t="str">
        <f>Sheet3!A24</f>
        <v>Terra Smash</v>
      </c>
      <c r="B32" t="str">
        <f>Sheet3!J24</f>
        <v>Ascendant</v>
      </c>
      <c r="C32">
        <f>Sheet3!C24 * 0.75</f>
        <v>99.299999999999983</v>
      </c>
      <c r="D32">
        <f>Sheet3!D24 * 0.75</f>
        <v>140.625</v>
      </c>
      <c r="E32">
        <f>Sheet3!E24 * 0.75</f>
        <v>181.95</v>
      </c>
      <c r="F32">
        <f>Sheet3!F24 * 0.75</f>
        <v>223.27499999999995</v>
      </c>
      <c r="G32">
        <f>Sheet3!G24 * 0.75</f>
        <v>264.59999999999997</v>
      </c>
      <c r="H32">
        <f>Sheet3!H24 * 0.75</f>
        <v>305.92499999999995</v>
      </c>
      <c r="K32" t="str">
        <f t="shared" si="0"/>
        <v>Terra Smash</v>
      </c>
      <c r="L32">
        <f>Sheet5!C32/(Sheet3!$M24+Sheet3!$N24*Sheet3!B$1)</f>
        <v>12.412499999999998</v>
      </c>
      <c r="M32">
        <f>Sheet5!D32/(Sheet3!$M24+Sheet3!$N24*Sheet3!C$1)</f>
        <v>17.578125</v>
      </c>
      <c r="N32">
        <f>Sheet5!E32/(Sheet3!$M24+Sheet3!$N24*Sheet3!D$1)</f>
        <v>22.743749999999999</v>
      </c>
      <c r="O32">
        <f>Sheet5!F32/(Sheet3!$M24+Sheet3!$N24*Sheet3!E$1)</f>
        <v>27.909374999999994</v>
      </c>
      <c r="P32">
        <f>Sheet5!G32/(Sheet3!$M24+Sheet3!$N24*Sheet3!F$1)</f>
        <v>33.074999999999996</v>
      </c>
      <c r="Q32">
        <f>Sheet5!H32/(Sheet3!$M24+Sheet3!$N24*Sheet3!G$1)</f>
        <v>38.240624999999994</v>
      </c>
      <c r="S32" t="str">
        <f t="shared" si="1"/>
        <v>Terra Smash</v>
      </c>
      <c r="T32">
        <f>Sheet5!C32/(Sheet3!$K24+Sheet3!$L24*Sheet3!B$1)</f>
        <v>2.8371428571428567</v>
      </c>
      <c r="U32">
        <f>Sheet5!D32/(Sheet3!$K24+Sheet3!$L24*Sheet3!C$1)</f>
        <v>3.2703488372093021</v>
      </c>
      <c r="V32">
        <f>Sheet5!E32/(Sheet3!$K24+Sheet3!$L24*Sheet3!D$1)</f>
        <v>3.5676470588235292</v>
      </c>
      <c r="W32">
        <f>Sheet5!F32/(Sheet3!$K24+Sheet3!$L24*Sheet3!E$1)</f>
        <v>3.7843220338983041</v>
      </c>
      <c r="X32">
        <f>Sheet5!G32/(Sheet3!$K24+Sheet3!$L24*Sheet3!F$1)</f>
        <v>3.9492537313432829</v>
      </c>
      <c r="Y32">
        <f>Sheet5!H32/(Sheet3!$K24+Sheet3!$L24*Sheet3!G$1)</f>
        <v>4.0789999999999997</v>
      </c>
      <c r="AA32" t="str">
        <f t="shared" si="2"/>
        <v>Terra Smash</v>
      </c>
      <c r="AB32">
        <f>(Sheet3!$K24+Sheet3!$L24*Sheet3!B$1) / VLOOKUP(Sheet3!$J24,Sheet2!$A$2:$N$29,14,FALSE)</f>
        <v>19.547612398771292</v>
      </c>
      <c r="AC32">
        <f>(Sheet3!$K24+Sheet3!$L24*Sheet3!C$1) / VLOOKUP(Sheet3!$J24,Sheet2!$A$2:$N$29,14,FALSE)</f>
        <v>24.015638089919019</v>
      </c>
      <c r="AD32">
        <f>(Sheet3!$K24+Sheet3!$L24*Sheet3!D$1) / VLOOKUP(Sheet3!$J24,Sheet2!$A$2:$N$29,14,FALSE)</f>
        <v>28.483663781066742</v>
      </c>
      <c r="AE32">
        <f>(Sheet3!$K24+Sheet3!$L24*Sheet3!E$1) / VLOOKUP(Sheet3!$J24,Sheet2!$A$2:$N$29,14,FALSE)</f>
        <v>32.951689472214468</v>
      </c>
      <c r="AF32">
        <f>(Sheet3!$K24+Sheet3!$L24*Sheet3!F$1) / VLOOKUP(Sheet3!$J24,Sheet2!$A$2:$N$29,14,FALSE)</f>
        <v>37.419715163362191</v>
      </c>
      <c r="AG32">
        <f>(Sheet3!$K24+Sheet3!$L24*Sheet3!G$1) / VLOOKUP(Sheet3!$J24,Sheet2!$A$2:$N$29,14,FALSE)</f>
        <v>41.887740854509914</v>
      </c>
      <c r="AI32" t="str">
        <f t="shared" si="3"/>
        <v>Terra Smash</v>
      </c>
      <c r="AJ32">
        <f>C32/VLOOKUP(Sheet3!$J24,Sheet2!$A$2:$N$29,13,FALSE)</f>
        <v>7.9123505976095604E-2</v>
      </c>
      <c r="AK32">
        <f>D32/VLOOKUP(Sheet3!$J24,Sheet2!$A$2:$N$29,13,FALSE)</f>
        <v>0.11205179282868526</v>
      </c>
      <c r="AL32">
        <f>E32/VLOOKUP(Sheet3!$J24,Sheet2!$A$2:$N$29,13,FALSE)</f>
        <v>0.14498007968127488</v>
      </c>
      <c r="AM32">
        <f>F32/VLOOKUP(Sheet3!$J24,Sheet2!$A$2:$N$29,13,FALSE)</f>
        <v>0.17790836653386449</v>
      </c>
      <c r="AN32">
        <f>G32/VLOOKUP(Sheet3!$J24,Sheet2!$A$2:$N$29,13,FALSE)</f>
        <v>0.21083665338645416</v>
      </c>
      <c r="AO32">
        <f>H32/VLOOKUP(Sheet3!$J24,Sheet2!$A$2:$N$29,13,FALSE)</f>
        <v>0.2437649402390438</v>
      </c>
    </row>
    <row r="33" spans="1:41">
      <c r="A33" t="str">
        <f>Sheet3!A25</f>
        <v>Pestilence</v>
      </c>
      <c r="B33" t="str">
        <f>Sheet3!J25</f>
        <v>Defiler</v>
      </c>
      <c r="C33">
        <f>Sheet3!C25 * 0.75</f>
        <v>116.02499999999999</v>
      </c>
      <c r="D33">
        <f>Sheet3!D25 * 0.75</f>
        <v>149.21249999999998</v>
      </c>
      <c r="E33">
        <f>Sheet3!E25 * 0.75</f>
        <v>182.39999999999998</v>
      </c>
      <c r="F33">
        <f>Sheet3!F25 * 0.75</f>
        <v>215.58750000000003</v>
      </c>
      <c r="G33">
        <f>Sheet3!G25 * 0.75</f>
        <v>248.77500000000003</v>
      </c>
      <c r="H33">
        <f>Sheet3!H25 * 0.75</f>
        <v>281.96250000000003</v>
      </c>
      <c r="K33" t="str">
        <f t="shared" si="0"/>
        <v>Pestilence</v>
      </c>
      <c r="L33">
        <f>Sheet5!C33/(Sheet3!$M25+Sheet3!$N25*Sheet3!B$1)</f>
        <v>12.891666666666666</v>
      </c>
      <c r="M33">
        <f>Sheet5!D33/(Sheet3!$M25+Sheet3!$N25*Sheet3!C$1)</f>
        <v>16.579166666666666</v>
      </c>
      <c r="N33">
        <f>Sheet5!E33/(Sheet3!$M25+Sheet3!$N25*Sheet3!D$1)</f>
        <v>20.266666666666666</v>
      </c>
      <c r="O33">
        <f>Sheet5!F33/(Sheet3!$M25+Sheet3!$N25*Sheet3!E$1)</f>
        <v>23.954166666666669</v>
      </c>
      <c r="P33">
        <f>Sheet5!G33/(Sheet3!$M25+Sheet3!$N25*Sheet3!F$1)</f>
        <v>27.641666666666669</v>
      </c>
      <c r="Q33">
        <f>Sheet5!H33/(Sheet3!$M25+Sheet3!$N25*Sheet3!G$1)</f>
        <v>31.329166666666669</v>
      </c>
      <c r="S33" t="str">
        <f t="shared" si="1"/>
        <v>Pestilence</v>
      </c>
      <c r="T33">
        <f>Sheet5!C33/(Sheet3!$K25+Sheet3!$L25*Sheet3!B$1)</f>
        <v>1.9337499999999999</v>
      </c>
      <c r="U33">
        <f>Sheet5!D33/(Sheet3!$K25+Sheet3!$L25*Sheet3!C$1)</f>
        <v>1.8421296296296295</v>
      </c>
      <c r="V33">
        <f>Sheet5!E33/(Sheet3!$K25+Sheet3!$L25*Sheet3!D$1)</f>
        <v>1.7882352941176469</v>
      </c>
      <c r="W33">
        <f>Sheet5!F33/(Sheet3!$K25+Sheet3!$L25*Sheet3!E$1)</f>
        <v>1.7527439024390246</v>
      </c>
      <c r="X33">
        <f>Sheet5!G33/(Sheet3!$K25+Sheet3!$L25*Sheet3!F$1)</f>
        <v>1.7276041666666668</v>
      </c>
      <c r="Y33">
        <f>Sheet5!H33/(Sheet3!$K25+Sheet3!$L25*Sheet3!G$1)</f>
        <v>1.7088636363636365</v>
      </c>
      <c r="AA33" t="str">
        <f t="shared" si="2"/>
        <v>Pestilence</v>
      </c>
      <c r="AB33">
        <f>(Sheet3!$K25+Sheet3!$L25*Sheet3!B$1) / VLOOKUP(Sheet3!$J25,Sheet2!$A$2:$N$29,14,FALSE)</f>
        <v>30.456852791878173</v>
      </c>
      <c r="AC33">
        <f>(Sheet3!$K25+Sheet3!$L25*Sheet3!C$1) / VLOOKUP(Sheet3!$J25,Sheet2!$A$2:$N$29,14,FALSE)</f>
        <v>41.116751269035532</v>
      </c>
      <c r="AD33">
        <f>(Sheet3!$K25+Sheet3!$L25*Sheet3!D$1) / VLOOKUP(Sheet3!$J25,Sheet2!$A$2:$N$29,14,FALSE)</f>
        <v>51.776649746192895</v>
      </c>
      <c r="AE33">
        <f>(Sheet3!$K25+Sheet3!$L25*Sheet3!E$1) / VLOOKUP(Sheet3!$J25,Sheet2!$A$2:$N$29,14,FALSE)</f>
        <v>62.436548223350258</v>
      </c>
      <c r="AF33">
        <f>(Sheet3!$K25+Sheet3!$L25*Sheet3!F$1) / VLOOKUP(Sheet3!$J25,Sheet2!$A$2:$N$29,14,FALSE)</f>
        <v>73.096446700507613</v>
      </c>
      <c r="AG33">
        <f>(Sheet3!$K25+Sheet3!$L25*Sheet3!G$1) / VLOOKUP(Sheet3!$J25,Sheet2!$A$2:$N$29,14,FALSE)</f>
        <v>83.756345177664983</v>
      </c>
      <c r="AI33" t="str">
        <f t="shared" si="3"/>
        <v>Pestilence</v>
      </c>
      <c r="AJ33">
        <f>C33/VLOOKUP(Sheet3!$J25,Sheet2!$A$2:$N$29,13,FALSE)</f>
        <v>0.11611208406304728</v>
      </c>
      <c r="AK33">
        <f>D33/VLOOKUP(Sheet3!$J25,Sheet2!$A$2:$N$29,13,FALSE)</f>
        <v>0.14932449337002751</v>
      </c>
      <c r="AL33">
        <f>E33/VLOOKUP(Sheet3!$J25,Sheet2!$A$2:$N$29,13,FALSE)</f>
        <v>0.18253690267700773</v>
      </c>
      <c r="AM33">
        <f>F33/VLOOKUP(Sheet3!$J25,Sheet2!$A$2:$N$29,13,FALSE)</f>
        <v>0.21574931198398803</v>
      </c>
      <c r="AN33">
        <f>G33/VLOOKUP(Sheet3!$J25,Sheet2!$A$2:$N$29,13,FALSE)</f>
        <v>0.24896172129096825</v>
      </c>
      <c r="AO33">
        <f>H33/VLOOKUP(Sheet3!$J25,Sheet2!$A$2:$N$29,13,FALSE)</f>
        <v>0.28217413059794849</v>
      </c>
    </row>
    <row r="34" spans="1:41">
      <c r="A34" t="str">
        <f>Sheet3!A26</f>
        <v>Pyroclasm</v>
      </c>
      <c r="B34" t="str">
        <f>Sheet3!J26</f>
        <v>Emberwraith</v>
      </c>
      <c r="C34">
        <f>Sheet3!C26 * 0.75</f>
        <v>112.91625000000001</v>
      </c>
      <c r="D34">
        <f>Sheet3!D26 * 0.75</f>
        <v>153.82724999999999</v>
      </c>
      <c r="E34">
        <f>Sheet3!E26 * 0.75</f>
        <v>194.73824999999997</v>
      </c>
      <c r="F34">
        <f>Sheet3!F26 * 0.75</f>
        <v>235.64924999999997</v>
      </c>
      <c r="G34">
        <f>Sheet3!G26 * 0.75</f>
        <v>276.56025</v>
      </c>
      <c r="H34">
        <f>Sheet3!H26 * 0.75</f>
        <v>317.47124999999994</v>
      </c>
      <c r="K34" t="str">
        <f t="shared" si="0"/>
        <v>Pyroclasm</v>
      </c>
      <c r="L34">
        <f>Sheet5!C34/(Sheet3!$M26+Sheet3!$N26*Sheet3!B$1)</f>
        <v>4.3429326923076923</v>
      </c>
      <c r="M34">
        <f>Sheet5!D34/(Sheet3!$M26+Sheet3!$N26*Sheet3!C$1)</f>
        <v>5.9164326923076924</v>
      </c>
      <c r="N34">
        <f>Sheet5!E34/(Sheet3!$M26+Sheet3!$N26*Sheet3!D$1)</f>
        <v>7.4899326923076908</v>
      </c>
      <c r="O34">
        <f>Sheet5!F34/(Sheet3!$M26+Sheet3!$N26*Sheet3!E$1)</f>
        <v>9.0634326923076909</v>
      </c>
      <c r="P34">
        <f>Sheet5!G34/(Sheet3!$M26+Sheet3!$N26*Sheet3!F$1)</f>
        <v>10.636932692307692</v>
      </c>
      <c r="Q34">
        <f>Sheet5!H34/(Sheet3!$M26+Sheet3!$N26*Sheet3!G$1)</f>
        <v>12.210432692307689</v>
      </c>
      <c r="S34" t="str">
        <f t="shared" si="1"/>
        <v>Pyroclasm</v>
      </c>
      <c r="T34">
        <f>Sheet5!C34/(Sheet3!$K26+Sheet3!$L26*Sheet3!B$1)</f>
        <v>1.8819375</v>
      </c>
      <c r="U34">
        <f>Sheet5!D34/(Sheet3!$K26+Sheet3!$L26*Sheet3!C$1)</f>
        <v>1.8759420731707317</v>
      </c>
      <c r="V34">
        <f>Sheet5!E34/(Sheet3!$K26+Sheet3!$L26*Sheet3!D$1)</f>
        <v>1.8724831730769227</v>
      </c>
      <c r="W34">
        <f>Sheet5!F34/(Sheet3!$K26+Sheet3!$L26*Sheet3!E$1)</f>
        <v>1.8702321428571427</v>
      </c>
      <c r="X34">
        <f>Sheet5!G34/(Sheet3!$K26+Sheet3!$L26*Sheet3!F$1)</f>
        <v>1.8686503378378378</v>
      </c>
      <c r="Y34">
        <f>Sheet5!H34/(Sheet3!$K26+Sheet3!$L26*Sheet3!G$1)</f>
        <v>1.8674779411764701</v>
      </c>
      <c r="AA34" t="str">
        <f t="shared" si="2"/>
        <v>Pyroclasm</v>
      </c>
      <c r="AB34">
        <f>(Sheet3!$K26+Sheet3!$L26*Sheet3!B$1) / VLOOKUP(Sheet3!$J26,Sheet2!$A$2:$N$29,14,FALSE)</f>
        <v>31.545741324921135</v>
      </c>
      <c r="AC34">
        <f>(Sheet3!$K26+Sheet3!$L26*Sheet3!C$1) / VLOOKUP(Sheet3!$J26,Sheet2!$A$2:$N$29,14,FALSE)</f>
        <v>43.11251314405888</v>
      </c>
      <c r="AD34">
        <f>(Sheet3!$K26+Sheet3!$L26*Sheet3!D$1) / VLOOKUP(Sheet3!$J26,Sheet2!$A$2:$N$29,14,FALSE)</f>
        <v>54.679284963196629</v>
      </c>
      <c r="AE34">
        <f>(Sheet3!$K26+Sheet3!$L26*Sheet3!E$1) / VLOOKUP(Sheet3!$J26,Sheet2!$A$2:$N$29,14,FALSE)</f>
        <v>66.246056782334378</v>
      </c>
      <c r="AF34">
        <f>(Sheet3!$K26+Sheet3!$L26*Sheet3!F$1) / VLOOKUP(Sheet3!$J26,Sheet2!$A$2:$N$29,14,FALSE)</f>
        <v>77.812828601472134</v>
      </c>
      <c r="AG34">
        <f>(Sheet3!$K26+Sheet3!$L26*Sheet3!G$1) / VLOOKUP(Sheet3!$J26,Sheet2!$A$2:$N$29,14,FALSE)</f>
        <v>89.379600420609876</v>
      </c>
      <c r="AI34" t="str">
        <f t="shared" si="3"/>
        <v>Pyroclasm</v>
      </c>
      <c r="AJ34">
        <f>C34/VLOOKUP(Sheet3!$J26,Sheet2!$A$2:$N$29,13,FALSE)</f>
        <v>7.481613384131193E-2</v>
      </c>
      <c r="AK34">
        <f>D34/VLOOKUP(Sheet3!$J26,Sheet2!$A$2:$N$29,13,FALSE)</f>
        <v>0.10192297498757662</v>
      </c>
      <c r="AL34">
        <f>E34/VLOOKUP(Sheet3!$J26,Sheet2!$A$2:$N$29,13,FALSE)</f>
        <v>0.12902981613384132</v>
      </c>
      <c r="AM34">
        <f>F34/VLOOKUP(Sheet3!$J26,Sheet2!$A$2:$N$29,13,FALSE)</f>
        <v>0.15613665728010601</v>
      </c>
      <c r="AN34">
        <f>G34/VLOOKUP(Sheet3!$J26,Sheet2!$A$2:$N$29,13,FALSE)</f>
        <v>0.18324349842637075</v>
      </c>
      <c r="AO34">
        <f>H34/VLOOKUP(Sheet3!$J26,Sheet2!$A$2:$N$29,13,FALSE)</f>
        <v>0.21035033957263541</v>
      </c>
    </row>
    <row r="35" spans="1:41">
      <c r="A35" t="str">
        <f>Sheet3!A27</f>
        <v>Whirl</v>
      </c>
      <c r="B35" t="str">
        <f>Sheet3!J27</f>
        <v>Forlorn Martyr</v>
      </c>
      <c r="C35">
        <f>Sheet3!C27 * 0.75</f>
        <v>79.106249999999989</v>
      </c>
      <c r="D35">
        <f>Sheet3!D27 * 0.75</f>
        <v>95.908500000000004</v>
      </c>
      <c r="E35">
        <f>Sheet3!E27 * 0.75</f>
        <v>112.71075</v>
      </c>
      <c r="F35">
        <f>Sheet3!F27 * 0.75</f>
        <v>129.51300000000001</v>
      </c>
      <c r="G35">
        <f>Sheet3!G27 * 0.75</f>
        <v>146.31524999999999</v>
      </c>
      <c r="H35">
        <f>Sheet3!H27 * 0.75</f>
        <v>163.11750000000001</v>
      </c>
      <c r="K35" t="str">
        <f t="shared" si="0"/>
        <v>Whirl</v>
      </c>
      <c r="L35">
        <f>Sheet5!C35/(Sheet3!$M27+Sheet3!$N27*Sheet3!B$1)</f>
        <v>9.8882812499999986</v>
      </c>
      <c r="M35">
        <f>Sheet5!D35/(Sheet3!$M27+Sheet3!$N27*Sheet3!C$1)</f>
        <v>11.9885625</v>
      </c>
      <c r="N35">
        <f>Sheet5!E35/(Sheet3!$M27+Sheet3!$N27*Sheet3!D$1)</f>
        <v>14.088843750000001</v>
      </c>
      <c r="O35">
        <f>Sheet5!F35/(Sheet3!$M27+Sheet3!$N27*Sheet3!E$1)</f>
        <v>16.189125000000001</v>
      </c>
      <c r="P35">
        <f>Sheet5!G35/(Sheet3!$M27+Sheet3!$N27*Sheet3!F$1)</f>
        <v>18.289406249999999</v>
      </c>
      <c r="Q35">
        <f>Sheet5!H35/(Sheet3!$M27+Sheet3!$N27*Sheet3!G$1)</f>
        <v>20.389687500000001</v>
      </c>
      <c r="S35" t="str">
        <f t="shared" si="1"/>
        <v>Whirl</v>
      </c>
      <c r="T35">
        <f>Sheet5!C35/(Sheet3!$K27+Sheet3!$L27*Sheet3!B$1)</f>
        <v>1.5821249999999998</v>
      </c>
      <c r="U35">
        <f>Sheet5!D35/(Sheet3!$K27+Sheet3!$L27*Sheet3!C$1)</f>
        <v>1.5469112903225808</v>
      </c>
      <c r="V35">
        <f>Sheet5!E35/(Sheet3!$K27+Sheet3!$L27*Sheet3!D$1)</f>
        <v>1.5231182432432433</v>
      </c>
      <c r="W35">
        <f>Sheet5!F35/(Sheet3!$K27+Sheet3!$L27*Sheet3!E$1)</f>
        <v>1.5059651162790699</v>
      </c>
      <c r="X35">
        <f>Sheet5!G35/(Sheet3!$K27+Sheet3!$L27*Sheet3!F$1)</f>
        <v>1.4930127551020407</v>
      </c>
      <c r="Y35">
        <f>Sheet5!H35/(Sheet3!$K27+Sheet3!$L27*Sheet3!G$1)</f>
        <v>1.4828863636363636</v>
      </c>
      <c r="AA35" t="str">
        <f t="shared" si="2"/>
        <v>Whirl</v>
      </c>
      <c r="AB35">
        <f>(Sheet3!$K27+Sheet3!$L27*Sheet3!B$1) / VLOOKUP(Sheet3!$J27,Sheet2!$A$2:$N$29,14,FALSE)</f>
        <v>24.709661477637759</v>
      </c>
      <c r="AC35">
        <f>(Sheet3!$K27+Sheet3!$L27*Sheet3!C$1) / VLOOKUP(Sheet3!$J27,Sheet2!$A$2:$N$29,14,FALSE)</f>
        <v>30.639980232270819</v>
      </c>
      <c r="AD35">
        <f>(Sheet3!$K27+Sheet3!$L27*Sheet3!D$1) / VLOOKUP(Sheet3!$J27,Sheet2!$A$2:$N$29,14,FALSE)</f>
        <v>36.570298986903879</v>
      </c>
      <c r="AE35">
        <f>(Sheet3!$K27+Sheet3!$L27*Sheet3!E$1) / VLOOKUP(Sheet3!$J27,Sheet2!$A$2:$N$29,14,FALSE)</f>
        <v>42.500617741536942</v>
      </c>
      <c r="AF35">
        <f>(Sheet3!$K27+Sheet3!$L27*Sheet3!F$1) / VLOOKUP(Sheet3!$J27,Sheet2!$A$2:$N$29,14,FALSE)</f>
        <v>48.430936496170006</v>
      </c>
      <c r="AG35">
        <f>(Sheet3!$K27+Sheet3!$L27*Sheet3!G$1) / VLOOKUP(Sheet3!$J27,Sheet2!$A$2:$N$29,14,FALSE)</f>
        <v>54.361255250803069</v>
      </c>
      <c r="AI35" t="str">
        <f t="shared" si="3"/>
        <v>Whirl</v>
      </c>
      <c r="AJ35">
        <f>C35/VLOOKUP(Sheet3!$J27,Sheet2!$A$2:$N$29,13,FALSE)</f>
        <v>6.5296120511762271E-2</v>
      </c>
      <c r="AK35">
        <f>D35/VLOOKUP(Sheet3!$J27,Sheet2!$A$2:$N$29,13,FALSE)</f>
        <v>7.9165084605860511E-2</v>
      </c>
      <c r="AL35">
        <f>E35/VLOOKUP(Sheet3!$J27,Sheet2!$A$2:$N$29,13,FALSE)</f>
        <v>9.3034048699958738E-2</v>
      </c>
      <c r="AM35">
        <f>F35/VLOOKUP(Sheet3!$J27,Sheet2!$A$2:$N$29,13,FALSE)</f>
        <v>0.10690301279405696</v>
      </c>
      <c r="AN35">
        <f>G35/VLOOKUP(Sheet3!$J27,Sheet2!$A$2:$N$29,13,FALSE)</f>
        <v>0.12077197688815518</v>
      </c>
      <c r="AO35">
        <f>H35/VLOOKUP(Sheet3!$J27,Sheet2!$A$2:$N$29,13,FALSE)</f>
        <v>0.1346409409822534</v>
      </c>
    </row>
    <row r="36" spans="1:41">
      <c r="A36" t="str">
        <f>Sheet3!A28</f>
        <v>Shadowclap</v>
      </c>
      <c r="B36" t="str">
        <f>Sheet3!J28</f>
        <v>Blackguard</v>
      </c>
      <c r="C36">
        <f>Sheet3!C28 * 0.75</f>
        <v>79.47</v>
      </c>
      <c r="D36">
        <f>Sheet3!D28 * 0.75</f>
        <v>104.44874999999999</v>
      </c>
      <c r="E36">
        <f>Sheet3!E28 * 0.75</f>
        <v>129.42750000000001</v>
      </c>
      <c r="F36">
        <f>Sheet3!F28 * 0.75</f>
        <v>154.40625</v>
      </c>
      <c r="G36">
        <f>Sheet3!G28 * 0.75</f>
        <v>179.38499999999999</v>
      </c>
      <c r="H36">
        <f>Sheet3!H28 * 0.75</f>
        <v>204.36375000000001</v>
      </c>
      <c r="K36" t="str">
        <f t="shared" si="0"/>
        <v>Shadowclap</v>
      </c>
      <c r="L36">
        <f>Sheet5!C36/(Sheet3!$M28+Sheet3!$N28*Sheet3!B$1)</f>
        <v>9.9337499999999999</v>
      </c>
      <c r="M36">
        <f>Sheet5!D36/(Sheet3!$M28+Sheet3!$N28*Sheet3!C$1)</f>
        <v>13.056093749999999</v>
      </c>
      <c r="N36">
        <f>Sheet5!E36/(Sheet3!$M28+Sheet3!$N28*Sheet3!D$1)</f>
        <v>16.178437500000001</v>
      </c>
      <c r="O36">
        <f>Sheet5!F36/(Sheet3!$M28+Sheet3!$N28*Sheet3!E$1)</f>
        <v>19.30078125</v>
      </c>
      <c r="P36">
        <f>Sheet5!G36/(Sheet3!$M28+Sheet3!$N28*Sheet3!F$1)</f>
        <v>22.423124999999999</v>
      </c>
      <c r="Q36">
        <f>Sheet5!H36/(Sheet3!$M28+Sheet3!$N28*Sheet3!G$1)</f>
        <v>25.545468750000001</v>
      </c>
      <c r="S36" t="str">
        <f t="shared" si="1"/>
        <v>Shadowclap</v>
      </c>
      <c r="T36">
        <f>Sheet5!C36/(Sheet3!$K28+Sheet3!$L28*Sheet3!B$1)</f>
        <v>1.98675</v>
      </c>
      <c r="U36">
        <f>Sheet5!D36/(Sheet3!$K28+Sheet3!$L28*Sheet3!C$1)</f>
        <v>2.0086298076923077</v>
      </c>
      <c r="V36">
        <f>Sheet5!E36/(Sheet3!$K28+Sheet3!$L28*Sheet3!D$1)</f>
        <v>2.0223046875000001</v>
      </c>
      <c r="W36">
        <f>Sheet5!F36/(Sheet3!$K28+Sheet3!$L28*Sheet3!E$1)</f>
        <v>2.0316611842105261</v>
      </c>
      <c r="X36">
        <f>Sheet5!G36/(Sheet3!$K28+Sheet3!$L28*Sheet3!F$1)</f>
        <v>2.0384659090909092</v>
      </c>
      <c r="Y36">
        <f>Sheet5!H36/(Sheet3!$K28+Sheet3!$L28*Sheet3!G$1)</f>
        <v>2.0436375</v>
      </c>
      <c r="AA36" t="str">
        <f t="shared" si="2"/>
        <v>Shadowclap</v>
      </c>
      <c r="AB36">
        <f>(Sheet3!$K28+Sheet3!$L28*Sheet3!B$1) / VLOOKUP(Sheet3!$J28,Sheet2!$A$2:$N$29,14,FALSE)</f>
        <v>20.980854969840024</v>
      </c>
      <c r="AC36">
        <f>(Sheet3!$K28+Sheet3!$L28*Sheet3!C$1) / VLOOKUP(Sheet3!$J28,Sheet2!$A$2:$N$29,14,FALSE)</f>
        <v>27.275111460792029</v>
      </c>
      <c r="AD36">
        <f>(Sheet3!$K28+Sheet3!$L28*Sheet3!D$1) / VLOOKUP(Sheet3!$J28,Sheet2!$A$2:$N$29,14,FALSE)</f>
        <v>33.569367951744034</v>
      </c>
      <c r="AE36">
        <f>(Sheet3!$K28+Sheet3!$L28*Sheet3!E$1) / VLOOKUP(Sheet3!$J28,Sheet2!$A$2:$N$29,14,FALSE)</f>
        <v>39.863624442696043</v>
      </c>
      <c r="AF36">
        <f>(Sheet3!$K28+Sheet3!$L28*Sheet3!F$1) / VLOOKUP(Sheet3!$J28,Sheet2!$A$2:$N$29,14,FALSE)</f>
        <v>46.157880933648052</v>
      </c>
      <c r="AG36">
        <f>(Sheet3!$K28+Sheet3!$L28*Sheet3!G$1) / VLOOKUP(Sheet3!$J28,Sheet2!$A$2:$N$29,14,FALSE)</f>
        <v>52.452137424600053</v>
      </c>
      <c r="AI36" t="str">
        <f t="shared" si="3"/>
        <v>Shadowclap</v>
      </c>
      <c r="AJ36">
        <f>C36/VLOOKUP(Sheet3!$J28,Sheet2!$A$2:$N$29,13,FALSE)</f>
        <v>5.5554002097168827E-2</v>
      </c>
      <c r="AK36">
        <f>D36/VLOOKUP(Sheet3!$J28,Sheet2!$A$2:$N$29,13,FALSE)</f>
        <v>7.301555400209718E-2</v>
      </c>
      <c r="AL36">
        <f>E36/VLOOKUP(Sheet3!$J28,Sheet2!$A$2:$N$29,13,FALSE)</f>
        <v>9.047710590702554E-2</v>
      </c>
      <c r="AM36">
        <f>F36/VLOOKUP(Sheet3!$J28,Sheet2!$A$2:$N$29,13,FALSE)</f>
        <v>0.10793865781195387</v>
      </c>
      <c r="AN36">
        <f>G36/VLOOKUP(Sheet3!$J28,Sheet2!$A$2:$N$29,13,FALSE)</f>
        <v>0.12540020971688223</v>
      </c>
      <c r="AO36">
        <f>H36/VLOOKUP(Sheet3!$J28,Sheet2!$A$2:$N$29,13,FALSE)</f>
        <v>0.14286176162181058</v>
      </c>
    </row>
    <row r="37" spans="1:41">
      <c r="A37" t="str">
        <f>Sheet3!A29</f>
        <v>Inferno</v>
      </c>
      <c r="B37" t="str">
        <f>Sheet3!J29</f>
        <v>Fire Knight</v>
      </c>
      <c r="C37">
        <f>Sheet3!C29 * 0.75</f>
        <v>77.775000000000006</v>
      </c>
      <c r="D37">
        <f>Sheet3!D29 * 0.75</f>
        <v>102.84375</v>
      </c>
      <c r="E37">
        <f>Sheet3!E29 * 0.75</f>
        <v>127.91250000000001</v>
      </c>
      <c r="F37">
        <f>Sheet3!F29 * 0.75</f>
        <v>152.98125000000002</v>
      </c>
      <c r="G37">
        <f>Sheet3!G29 * 0.75</f>
        <v>178.05</v>
      </c>
      <c r="H37">
        <f>Sheet3!H29 * 0.75</f>
        <v>203.11874999999998</v>
      </c>
      <c r="K37" t="str">
        <f t="shared" si="0"/>
        <v>Inferno</v>
      </c>
      <c r="L37">
        <f>Sheet5!C37/(Sheet3!$M29+Sheet3!$N29*Sheet3!B$1)</f>
        <v>5.1850000000000005</v>
      </c>
      <c r="M37">
        <f>Sheet5!D37/(Sheet3!$M29+Sheet3!$N29*Sheet3!C$1)</f>
        <v>6.8562500000000002</v>
      </c>
      <c r="N37">
        <f>Sheet5!E37/(Sheet3!$M29+Sheet3!$N29*Sheet3!D$1)</f>
        <v>8.5274999999999999</v>
      </c>
      <c r="O37">
        <f>Sheet5!F37/(Sheet3!$M29+Sheet3!$N29*Sheet3!E$1)</f>
        <v>10.19875</v>
      </c>
      <c r="P37">
        <f>Sheet5!G37/(Sheet3!$M29+Sheet3!$N29*Sheet3!F$1)</f>
        <v>11.870000000000001</v>
      </c>
      <c r="Q37">
        <f>Sheet5!H37/(Sheet3!$M29+Sheet3!$N29*Sheet3!G$1)</f>
        <v>13.541249999999998</v>
      </c>
      <c r="S37" t="str">
        <f t="shared" si="1"/>
        <v>Inferno</v>
      </c>
      <c r="T37">
        <f>Sheet5!C37/(Sheet3!$K29+Sheet3!$L29*Sheet3!B$1)</f>
        <v>1.5555000000000001</v>
      </c>
      <c r="U37">
        <f>Sheet5!D37/(Sheet3!$K29+Sheet3!$L29*Sheet3!C$1)</f>
        <v>1.9404481132075471</v>
      </c>
      <c r="V37">
        <f>Sheet5!E37/(Sheet3!$K29+Sheet3!$L29*Sheet3!D$1)</f>
        <v>2.2841517857142857</v>
      </c>
      <c r="W37">
        <f>Sheet5!F37/(Sheet3!$K29+Sheet3!$L29*Sheet3!E$1)</f>
        <v>2.5929025423728818</v>
      </c>
      <c r="X37">
        <f>Sheet5!G37/(Sheet3!$K29+Sheet3!$L29*Sheet3!F$1)</f>
        <v>2.8717741935483874</v>
      </c>
      <c r="Y37">
        <f>Sheet5!H37/(Sheet3!$K29+Sheet3!$L29*Sheet3!G$1)</f>
        <v>3.1249038461538459</v>
      </c>
      <c r="AA37" t="str">
        <f t="shared" si="2"/>
        <v>Inferno</v>
      </c>
      <c r="AB37">
        <f>(Sheet3!$K29+Sheet3!$L29*Sheet3!B$1) / VLOOKUP(Sheet3!$J29,Sheet2!$A$2:$N$29,14,FALSE)</f>
        <v>28.785261945883708</v>
      </c>
      <c r="AC37">
        <f>(Sheet3!$K29+Sheet3!$L29*Sheet3!C$1) / VLOOKUP(Sheet3!$J29,Sheet2!$A$2:$N$29,14,FALSE)</f>
        <v>30.512377662636727</v>
      </c>
      <c r="AD37">
        <f>(Sheet3!$K29+Sheet3!$L29*Sheet3!D$1) / VLOOKUP(Sheet3!$J29,Sheet2!$A$2:$N$29,14,FALSE)</f>
        <v>32.239493379389749</v>
      </c>
      <c r="AE37">
        <f>(Sheet3!$K29+Sheet3!$L29*Sheet3!E$1) / VLOOKUP(Sheet3!$J29,Sheet2!$A$2:$N$29,14,FALSE)</f>
        <v>33.966609096142776</v>
      </c>
      <c r="AF37">
        <f>(Sheet3!$K29+Sheet3!$L29*Sheet3!F$1) / VLOOKUP(Sheet3!$J29,Sheet2!$A$2:$N$29,14,FALSE)</f>
        <v>35.693724812895795</v>
      </c>
      <c r="AG37">
        <f>(Sheet3!$K29+Sheet3!$L29*Sheet3!G$1) / VLOOKUP(Sheet3!$J29,Sheet2!$A$2:$N$29,14,FALSE)</f>
        <v>37.420840529648821</v>
      </c>
      <c r="AI37" t="str">
        <f t="shared" si="3"/>
        <v>Inferno</v>
      </c>
      <c r="AJ37">
        <f>C37/VLOOKUP(Sheet3!$J29,Sheet2!$A$2:$N$29,13,FALSE)</f>
        <v>5.5862811994972172E-2</v>
      </c>
      <c r="AK37">
        <f>D37/VLOOKUP(Sheet3!$J29,Sheet2!$A$2:$N$29,13,FALSE)</f>
        <v>7.3868737654875199E-2</v>
      </c>
      <c r="AL37">
        <f>E37/VLOOKUP(Sheet3!$J29,Sheet2!$A$2:$N$29,13,FALSE)</f>
        <v>9.187466331477824E-2</v>
      </c>
      <c r="AM37">
        <f>F37/VLOOKUP(Sheet3!$J29,Sheet2!$A$2:$N$29,13,FALSE)</f>
        <v>0.10988058897468128</v>
      </c>
      <c r="AN37">
        <f>G37/VLOOKUP(Sheet3!$J29,Sheet2!$A$2:$N$29,13,FALSE)</f>
        <v>0.12788651463458431</v>
      </c>
      <c r="AO37">
        <f>H37/VLOOKUP(Sheet3!$J29,Sheet2!$A$2:$N$29,13,FALSE)</f>
        <v>0.14589244029448734</v>
      </c>
    </row>
    <row r="38" spans="1:41">
      <c r="A38" t="str">
        <f>Sheet3!A30</f>
        <v>Pheonix Strike</v>
      </c>
      <c r="B38" t="str">
        <f>Sheet3!J30</f>
        <v>Fire Knight</v>
      </c>
      <c r="C38">
        <f>Sheet3!C30 * 0.75</f>
        <v>117.11250000000001</v>
      </c>
      <c r="D38">
        <f>Sheet3!D30 * 0.75</f>
        <v>158.99625</v>
      </c>
      <c r="E38">
        <f>Sheet3!E30 * 0.75</f>
        <v>200.88000000000002</v>
      </c>
      <c r="F38">
        <f>Sheet3!F30 * 0.75</f>
        <v>242.76375000000002</v>
      </c>
      <c r="G38">
        <f>Sheet3!G30 * 0.75</f>
        <v>284.64750000000004</v>
      </c>
      <c r="H38">
        <f>Sheet3!H30 * 0.75</f>
        <v>326.53125</v>
      </c>
      <c r="K38" t="str">
        <f t="shared" si="0"/>
        <v>Pheonix Strike</v>
      </c>
      <c r="L38">
        <f>Sheet5!C38/(Sheet3!$M30+Sheet3!$N30*Sheet3!B$1)</f>
        <v>14.639062500000001</v>
      </c>
      <c r="M38">
        <f>Sheet5!D38/(Sheet3!$M30+Sheet3!$N30*Sheet3!C$1)</f>
        <v>19.87453125</v>
      </c>
      <c r="N38">
        <f>Sheet5!E38/(Sheet3!$M30+Sheet3!$N30*Sheet3!D$1)</f>
        <v>25.110000000000003</v>
      </c>
      <c r="O38">
        <f>Sheet5!F38/(Sheet3!$M30+Sheet3!$N30*Sheet3!E$1)</f>
        <v>30.345468750000002</v>
      </c>
      <c r="P38">
        <f>Sheet5!G38/(Sheet3!$M30+Sheet3!$N30*Sheet3!F$1)</f>
        <v>35.580937500000005</v>
      </c>
      <c r="Q38">
        <f>Sheet5!H38/(Sheet3!$M30+Sheet3!$N30*Sheet3!G$1)</f>
        <v>40.81640625</v>
      </c>
      <c r="S38" t="str">
        <f t="shared" si="1"/>
        <v>Pheonix Strike</v>
      </c>
      <c r="T38">
        <f>Sheet5!C38/(Sheet3!$K30+Sheet3!$L30*Sheet3!B$1)</f>
        <v>2.9278125000000004</v>
      </c>
      <c r="U38">
        <f>Sheet5!D38/(Sheet3!$K30+Sheet3!$L30*Sheet3!C$1)</f>
        <v>3.3124218750000001</v>
      </c>
      <c r="V38">
        <f>Sheet5!E38/(Sheet3!$K30+Sheet3!$L30*Sheet3!D$1)</f>
        <v>3.5871428571428576</v>
      </c>
      <c r="W38">
        <f>Sheet5!F38/(Sheet3!$K30+Sheet3!$L30*Sheet3!E$1)</f>
        <v>3.7931835937500002</v>
      </c>
      <c r="X38">
        <f>Sheet5!G38/(Sheet3!$K30+Sheet3!$L30*Sheet3!F$1)</f>
        <v>3.9534375000000006</v>
      </c>
      <c r="Y38">
        <f>Sheet5!H38/(Sheet3!$K30+Sheet3!$L30*Sheet3!G$1)</f>
        <v>4.0816406250000004</v>
      </c>
      <c r="AA38" t="str">
        <f t="shared" si="2"/>
        <v>Pheonix Strike</v>
      </c>
      <c r="AB38">
        <f>(Sheet3!$K30+Sheet3!$L30*Sheet3!B$1) / VLOOKUP(Sheet3!$J30,Sheet2!$A$2:$N$29,14,FALSE)</f>
        <v>23.028209556706965</v>
      </c>
      <c r="AC38">
        <f>(Sheet3!$K30+Sheet3!$L30*Sheet3!C$1) / VLOOKUP(Sheet3!$J30,Sheet2!$A$2:$N$29,14,FALSE)</f>
        <v>27.633851468048359</v>
      </c>
      <c r="AD38">
        <f>(Sheet3!$K30+Sheet3!$L30*Sheet3!D$1) / VLOOKUP(Sheet3!$J30,Sheet2!$A$2:$N$29,14,FALSE)</f>
        <v>32.239493379389749</v>
      </c>
      <c r="AE38">
        <f>(Sheet3!$K30+Sheet3!$L30*Sheet3!E$1) / VLOOKUP(Sheet3!$J30,Sheet2!$A$2:$N$29,14,FALSE)</f>
        <v>36.845135290731143</v>
      </c>
      <c r="AF38">
        <f>(Sheet3!$K30+Sheet3!$L30*Sheet3!F$1) / VLOOKUP(Sheet3!$J30,Sheet2!$A$2:$N$29,14,FALSE)</f>
        <v>41.450777202072537</v>
      </c>
      <c r="AG38">
        <f>(Sheet3!$K30+Sheet3!$L30*Sheet3!G$1) / VLOOKUP(Sheet3!$J30,Sheet2!$A$2:$N$29,14,FALSE)</f>
        <v>46.056419113413931</v>
      </c>
      <c r="AI38" t="str">
        <f t="shared" si="3"/>
        <v>Pheonix Strike</v>
      </c>
      <c r="AJ38">
        <f>C38/VLOOKUP(Sheet3!$J30,Sheet2!$A$2:$N$29,13,FALSE)</f>
        <v>8.4117435805351054E-2</v>
      </c>
      <c r="AK38">
        <f>D38/VLOOKUP(Sheet3!$J30,Sheet2!$A$2:$N$29,13,FALSE)</f>
        <v>0.11420093374034836</v>
      </c>
      <c r="AL38">
        <f>E38/VLOOKUP(Sheet3!$J30,Sheet2!$A$2:$N$29,13,FALSE)</f>
        <v>0.14428443167534569</v>
      </c>
      <c r="AM38">
        <f>F38/VLOOKUP(Sheet3!$J30,Sheet2!$A$2:$N$29,13,FALSE)</f>
        <v>0.17436792961034298</v>
      </c>
      <c r="AN38">
        <f>G38/VLOOKUP(Sheet3!$J30,Sheet2!$A$2:$N$29,13,FALSE)</f>
        <v>0.20445142754534029</v>
      </c>
      <c r="AO38">
        <f>H38/VLOOKUP(Sheet3!$J30,Sheet2!$A$2:$N$29,13,FALSE)</f>
        <v>0.23453492548033758</v>
      </c>
    </row>
    <row r="39" spans="1:41">
      <c r="A39" t="str">
        <f>Sheet3!A31</f>
        <v>Slice</v>
      </c>
      <c r="B39" t="str">
        <f>Sheet3!J31</f>
        <v>Wretched Chef</v>
      </c>
      <c r="C39">
        <f>Sheet3!C31 * 0.75</f>
        <v>88.17</v>
      </c>
      <c r="D39">
        <f>Sheet3!D31 * 0.75</f>
        <v>110.96249999999999</v>
      </c>
      <c r="E39">
        <f>Sheet3!E31 * 0.75</f>
        <v>133.755</v>
      </c>
      <c r="F39">
        <f>Sheet3!F31 * 0.75</f>
        <v>156.54749999999999</v>
      </c>
      <c r="G39">
        <f>Sheet3!G31 * 0.75</f>
        <v>179.34</v>
      </c>
      <c r="H39">
        <f>Sheet3!H31 * 0.75</f>
        <v>202.13249999999999</v>
      </c>
      <c r="K39" t="str">
        <f t="shared" si="0"/>
        <v>Slice</v>
      </c>
      <c r="L39">
        <f>Sheet5!C39/(Sheet3!$M31+Sheet3!$N31*Sheet3!B$1)</f>
        <v>11.02125</v>
      </c>
      <c r="M39">
        <f>Sheet5!D39/(Sheet3!$M31+Sheet3!$N31*Sheet3!C$1)</f>
        <v>13.870312499999999</v>
      </c>
      <c r="N39">
        <f>Sheet5!E39/(Sheet3!$M31+Sheet3!$N31*Sheet3!D$1)</f>
        <v>16.719374999999999</v>
      </c>
      <c r="O39">
        <f>Sheet5!F39/(Sheet3!$M31+Sheet3!$N31*Sheet3!E$1)</f>
        <v>19.568437499999998</v>
      </c>
      <c r="P39">
        <f>Sheet5!G39/(Sheet3!$M31+Sheet3!$N31*Sheet3!F$1)</f>
        <v>22.4175</v>
      </c>
      <c r="Q39">
        <f>Sheet5!H39/(Sheet3!$M31+Sheet3!$N31*Sheet3!G$1)</f>
        <v>25.266562499999999</v>
      </c>
      <c r="S39" t="str">
        <f t="shared" si="1"/>
        <v>Slice</v>
      </c>
      <c r="T39">
        <f>Sheet5!C39/(Sheet3!$K31+Sheet3!$L31*Sheet3!B$1)</f>
        <v>1.6030909090909091</v>
      </c>
      <c r="U39">
        <f>Sheet5!D39/(Sheet3!$K31+Sheet3!$L31*Sheet3!C$1)</f>
        <v>1.7613095238095238</v>
      </c>
      <c r="V39">
        <f>Sheet5!E39/(Sheet3!$K31+Sheet3!$L31*Sheet3!D$1)</f>
        <v>1.8838732394366196</v>
      </c>
      <c r="W39">
        <f>Sheet5!F39/(Sheet3!$K31+Sheet3!$L31*Sheet3!E$1)</f>
        <v>1.9816139240506327</v>
      </c>
      <c r="X39">
        <f>Sheet5!G39/(Sheet3!$K31+Sheet3!$L31*Sheet3!F$1)</f>
        <v>2.0613793103448277</v>
      </c>
      <c r="Y39">
        <f>Sheet5!H39/(Sheet3!$K31+Sheet3!$L31*Sheet3!G$1)</f>
        <v>2.1277105263157896</v>
      </c>
      <c r="AA39" t="str">
        <f t="shared" si="2"/>
        <v>Slice</v>
      </c>
      <c r="AB39">
        <f>(Sheet3!$K31+Sheet3!$L31*Sheet3!B$1) / VLOOKUP(Sheet3!$J31,Sheet2!$A$2:$N$29,14,FALSE)</f>
        <v>32.305433186490454</v>
      </c>
      <c r="AC39">
        <f>(Sheet3!$K31+Sheet3!$L31*Sheet3!C$1) / VLOOKUP(Sheet3!$J31,Sheet2!$A$2:$N$29,14,FALSE)</f>
        <v>37.004405286343612</v>
      </c>
      <c r="AD39">
        <f>(Sheet3!$K31+Sheet3!$L31*Sheet3!D$1) / VLOOKUP(Sheet3!$J31,Sheet2!$A$2:$N$29,14,FALSE)</f>
        <v>41.703377386196763</v>
      </c>
      <c r="AE39">
        <f>(Sheet3!$K31+Sheet3!$L31*Sheet3!E$1) / VLOOKUP(Sheet3!$J31,Sheet2!$A$2:$N$29,14,FALSE)</f>
        <v>46.402349486049921</v>
      </c>
      <c r="AF39">
        <f>(Sheet3!$K31+Sheet3!$L31*Sheet3!F$1) / VLOOKUP(Sheet3!$J31,Sheet2!$A$2:$N$29,14,FALSE)</f>
        <v>51.101321585903079</v>
      </c>
      <c r="AG39">
        <f>(Sheet3!$K31+Sheet3!$L31*Sheet3!G$1) / VLOOKUP(Sheet3!$J31,Sheet2!$A$2:$N$29,14,FALSE)</f>
        <v>55.800293685756237</v>
      </c>
      <c r="AI39" t="str">
        <f t="shared" si="3"/>
        <v>Slice</v>
      </c>
      <c r="AJ39">
        <f>C39/VLOOKUP(Sheet3!$J31,Sheet2!$A$2:$N$29,13,FALSE)</f>
        <v>5.672832555895127E-2</v>
      </c>
      <c r="AK39">
        <f>D39/VLOOKUP(Sheet3!$J31,Sheet2!$A$2:$N$29,13,FALSE)</f>
        <v>7.1392954801351133E-2</v>
      </c>
      <c r="AL39">
        <f>E39/VLOOKUP(Sheet3!$J31,Sheet2!$A$2:$N$29,13,FALSE)</f>
        <v>8.6057584043751009E-2</v>
      </c>
      <c r="AM39">
        <f>F39/VLOOKUP(Sheet3!$J31,Sheet2!$A$2:$N$29,13,FALSE)</f>
        <v>0.10072221328615089</v>
      </c>
      <c r="AN39">
        <f>G39/VLOOKUP(Sheet3!$J31,Sheet2!$A$2:$N$29,13,FALSE)</f>
        <v>0.11538684252855076</v>
      </c>
      <c r="AO39">
        <f>H39/VLOOKUP(Sheet3!$J31,Sheet2!$A$2:$N$29,13,FALSE)</f>
        <v>0.13005147177095064</v>
      </c>
    </row>
    <row r="40" spans="1:41">
      <c r="A40" t="str">
        <f>Sheet3!A36</f>
        <v>Hold Person</v>
      </c>
      <c r="B40" t="str">
        <f>Sheet3!J36</f>
        <v>Aeromancess</v>
      </c>
      <c r="C40">
        <f>Sheet3!C36</f>
        <v>187.18</v>
      </c>
      <c r="D40">
        <f>Sheet3!D36</f>
        <v>245.55029999999996</v>
      </c>
      <c r="E40">
        <f>Sheet3!E36</f>
        <v>311.82320000000004</v>
      </c>
      <c r="F40">
        <f>Sheet3!F36</f>
        <v>385.99869999999999</v>
      </c>
      <c r="G40">
        <f>Sheet3!G36</f>
        <v>468.07680000000005</v>
      </c>
      <c r="H40">
        <f>Sheet3!H36</f>
        <v>558.0575</v>
      </c>
      <c r="K40" t="str">
        <f t="shared" si="0"/>
        <v>Hold Person</v>
      </c>
      <c r="L40">
        <f>Sheet5!C40/(Sheet3!$M36+Sheet3!$N36*Sheet3!B$1)</f>
        <v>10.398888888888889</v>
      </c>
      <c r="M40">
        <f>Sheet5!D40/(Sheet3!$M36+Sheet3!$N36*Sheet3!C$1)</f>
        <v>13.641683333333331</v>
      </c>
      <c r="N40">
        <f>Sheet5!E40/(Sheet3!$M36+Sheet3!$N36*Sheet3!D$1)</f>
        <v>17.323511111111113</v>
      </c>
      <c r="O40">
        <f>Sheet5!F40/(Sheet3!$M36+Sheet3!$N36*Sheet3!E$1)</f>
        <v>21.444372222222221</v>
      </c>
      <c r="P40">
        <f>Sheet5!G40/(Sheet3!$M36+Sheet3!$N36*Sheet3!F$1)</f>
        <v>26.00426666666667</v>
      </c>
      <c r="Q40">
        <f>Sheet5!H40/(Sheet3!$M36+Sheet3!$N36*Sheet3!G$1)</f>
        <v>31.003194444444446</v>
      </c>
      <c r="S40" t="str">
        <f t="shared" ref="S40" si="4">A40</f>
        <v>Hold Person</v>
      </c>
      <c r="T40">
        <f>Sheet5!C40/(Sheet3!$K36+Sheet3!$L36*Sheet3!B$1)</f>
        <v>2.4957333333333334</v>
      </c>
      <c r="U40">
        <f>Sheet5!D40/(Sheet3!$K36+Sheet3!$L36*Sheet3!C$1)</f>
        <v>2.6403258064516124</v>
      </c>
      <c r="V40">
        <f>Sheet5!E40/(Sheet3!$K36+Sheet3!$L36*Sheet3!D$1)</f>
        <v>2.8092180180180182</v>
      </c>
      <c r="W40">
        <f>Sheet5!F40/(Sheet3!$K36+Sheet3!$L36*Sheet3!E$1)</f>
        <v>2.992237984496124</v>
      </c>
      <c r="X40">
        <f>Sheet5!G40/(Sheet3!$K36+Sheet3!$L36*Sheet3!F$1)</f>
        <v>3.1841959183673474</v>
      </c>
      <c r="Y40">
        <f>Sheet5!H40/(Sheet3!$K36+Sheet3!$L36*Sheet3!G$1)</f>
        <v>3.3821666666666665</v>
      </c>
      <c r="AA40" t="str">
        <f t="shared" si="2"/>
        <v>Hold Person</v>
      </c>
      <c r="AB40">
        <f>(Sheet3!$K36+Sheet3!$L36*Sheet3!B$1) / VLOOKUP(Sheet3!$J36,Sheet2!$A$2:$N$29,14,FALSE)</f>
        <v>38.930703348040488</v>
      </c>
      <c r="AC40">
        <f>(Sheet3!$K36+Sheet3!$L36*Sheet3!C$1) / VLOOKUP(Sheet3!$J36,Sheet2!$A$2:$N$29,14,FALSE)</f>
        <v>48.274072151570209</v>
      </c>
      <c r="AD40">
        <f>(Sheet3!$K36+Sheet3!$L36*Sheet3!D$1) / VLOOKUP(Sheet3!$J36,Sheet2!$A$2:$N$29,14,FALSE)</f>
        <v>57.617440955099923</v>
      </c>
      <c r="AE40">
        <f>(Sheet3!$K36+Sheet3!$L36*Sheet3!E$1) / VLOOKUP(Sheet3!$J36,Sheet2!$A$2:$N$29,14,FALSE)</f>
        <v>66.960809758629637</v>
      </c>
      <c r="AF40">
        <f>(Sheet3!$K36+Sheet3!$L36*Sheet3!F$1) / VLOOKUP(Sheet3!$J36,Sheet2!$A$2:$N$29,14,FALSE)</f>
        <v>76.304178562159365</v>
      </c>
      <c r="AG40">
        <f>(Sheet3!$K36+Sheet3!$L36*Sheet3!G$1) / VLOOKUP(Sheet3!$J36,Sheet2!$A$2:$N$29,14,FALSE)</f>
        <v>85.647547365689078</v>
      </c>
      <c r="AI40" t="str">
        <f t="shared" si="3"/>
        <v>Hold Person</v>
      </c>
      <c r="AJ40">
        <f>C40/VLOOKUP(Sheet3!$J36,Sheet2!$A$2:$N$29,13,FALSE)</f>
        <v>0.19896890778634069</v>
      </c>
      <c r="AK40">
        <f>D40/VLOOKUP(Sheet3!$J36,Sheet2!$A$2:$N$29,13,FALSE)</f>
        <v>0.26101546638320483</v>
      </c>
      <c r="AL40">
        <f>E40/VLOOKUP(Sheet3!$J36,Sheet2!$A$2:$N$29,13,FALSE)</f>
        <v>0.33146234387456819</v>
      </c>
      <c r="AM40">
        <f>F40/VLOOKUP(Sheet3!$J36,Sheet2!$A$2:$N$29,13,FALSE)</f>
        <v>0.41030954026043048</v>
      </c>
      <c r="AN40">
        <f>G40/VLOOKUP(Sheet3!$J36,Sheet2!$A$2:$N$29,13,FALSE)</f>
        <v>0.49755705554079199</v>
      </c>
      <c r="AO40">
        <f>H40/VLOOKUP(Sheet3!$J36,Sheet2!$A$2:$N$29,13,FALSE)</f>
        <v>0.59320488971565244</v>
      </c>
    </row>
    <row r="41" spans="1:41">
      <c r="A41" t="str">
        <f>Sheet3!A37</f>
        <v>Chasten</v>
      </c>
      <c r="B41" t="str">
        <f>Sheet3!J37</f>
        <v>Blazing Priest</v>
      </c>
      <c r="C41">
        <f>Sheet3!C37</f>
        <v>159.625</v>
      </c>
      <c r="D41">
        <f>Sheet3!D37</f>
        <v>207.58750000000001</v>
      </c>
      <c r="E41">
        <f>Sheet3!E37</f>
        <v>255.55</v>
      </c>
      <c r="F41">
        <f>Sheet3!F37</f>
        <v>303.51250000000005</v>
      </c>
      <c r="G41">
        <f>Sheet3!G37</f>
        <v>351.47500000000002</v>
      </c>
      <c r="H41">
        <f>Sheet3!H37</f>
        <v>399.4375</v>
      </c>
      <c r="K41" t="str">
        <f t="shared" si="0"/>
        <v>Chasten</v>
      </c>
      <c r="L41">
        <f>Sheet5!C41/(Sheet3!$M37+Sheet3!$N37*Sheet3!B$1)</f>
        <v>19.953125</v>
      </c>
      <c r="M41">
        <f>Sheet5!D41/(Sheet3!$M37+Sheet3!$N37*Sheet3!C$1)</f>
        <v>25.948437500000001</v>
      </c>
      <c r="N41">
        <f>Sheet5!E41/(Sheet3!$M37+Sheet3!$N37*Sheet3!D$1)</f>
        <v>31.943750000000001</v>
      </c>
      <c r="O41">
        <f>Sheet5!F41/(Sheet3!$M37+Sheet3!$N37*Sheet3!E$1)</f>
        <v>37.939062500000006</v>
      </c>
      <c r="P41">
        <f>Sheet5!G41/(Sheet3!$M37+Sheet3!$N37*Sheet3!F$1)</f>
        <v>43.934375000000003</v>
      </c>
      <c r="Q41">
        <f>Sheet5!H41/(Sheet3!$M37+Sheet3!$N37*Sheet3!G$1)</f>
        <v>49.9296875</v>
      </c>
      <c r="S41" t="str">
        <f t="shared" ref="S41:S59" si="5">A41</f>
        <v>Chasten</v>
      </c>
      <c r="T41">
        <f>Sheet5!C41/(Sheet3!$K37+Sheet3!$L37*Sheet3!B$1)</f>
        <v>3.1924999999999999</v>
      </c>
      <c r="U41">
        <f>Sheet5!D41/(Sheet3!$K37+Sheet3!$L37*Sheet3!C$1)</f>
        <v>3.8442129629629629</v>
      </c>
      <c r="V41">
        <f>Sheet5!E41/(Sheet3!$K37+Sheet3!$L37*Sheet3!D$1)</f>
        <v>4.4060344827586206</v>
      </c>
      <c r="W41">
        <f>Sheet5!F41/(Sheet3!$K37+Sheet3!$L37*Sheet3!E$1)</f>
        <v>4.8953629032258075</v>
      </c>
      <c r="X41">
        <f>Sheet5!G41/(Sheet3!$K37+Sheet3!$L37*Sheet3!F$1)</f>
        <v>5.3253787878787886</v>
      </c>
      <c r="Y41">
        <f>Sheet5!H41/(Sheet3!$K37+Sheet3!$L37*Sheet3!G$1)</f>
        <v>5.7062499999999998</v>
      </c>
      <c r="AA41" t="str">
        <f t="shared" si="2"/>
        <v>Chasten</v>
      </c>
      <c r="AB41">
        <f>(Sheet3!$K37+Sheet3!$L37*Sheet3!B$1) / VLOOKUP(Sheet3!$J37,Sheet2!$A$2:$N$29,14,FALSE)</f>
        <v>27.114967462039047</v>
      </c>
      <c r="AC41">
        <f>(Sheet3!$K37+Sheet3!$L37*Sheet3!C$1) / VLOOKUP(Sheet3!$J37,Sheet2!$A$2:$N$29,14,FALSE)</f>
        <v>29.284164859002171</v>
      </c>
      <c r="AD41">
        <f>(Sheet3!$K37+Sheet3!$L37*Sheet3!D$1) / VLOOKUP(Sheet3!$J37,Sheet2!$A$2:$N$29,14,FALSE)</f>
        <v>31.453362255965295</v>
      </c>
      <c r="AE41">
        <f>(Sheet3!$K37+Sheet3!$L37*Sheet3!E$1) / VLOOKUP(Sheet3!$J37,Sheet2!$A$2:$N$29,14,FALSE)</f>
        <v>33.622559652928416</v>
      </c>
      <c r="AF41">
        <f>(Sheet3!$K37+Sheet3!$L37*Sheet3!F$1) / VLOOKUP(Sheet3!$J37,Sheet2!$A$2:$N$29,14,FALSE)</f>
        <v>35.791757049891544</v>
      </c>
      <c r="AG41">
        <f>(Sheet3!$K37+Sheet3!$L37*Sheet3!G$1) / VLOOKUP(Sheet3!$J37,Sheet2!$A$2:$N$29,14,FALSE)</f>
        <v>37.960954446854664</v>
      </c>
      <c r="AI41" t="str">
        <f t="shared" si="3"/>
        <v>Chasten</v>
      </c>
      <c r="AJ41">
        <f>C41/VLOOKUP(Sheet3!$J37,Sheet2!$A$2:$N$29,13,FALSE)</f>
        <v>0.10991564813220864</v>
      </c>
      <c r="AK41">
        <f>D41/VLOOKUP(Sheet3!$J37,Sheet2!$A$2:$N$29,13,FALSE)</f>
        <v>0.14294198657255983</v>
      </c>
      <c r="AL41">
        <f>E41/VLOOKUP(Sheet3!$J37,Sheet2!$A$2:$N$29,13,FALSE)</f>
        <v>0.17596832501291101</v>
      </c>
      <c r="AM41">
        <f>F41/VLOOKUP(Sheet3!$J37,Sheet2!$A$2:$N$29,13,FALSE)</f>
        <v>0.2089946634532622</v>
      </c>
      <c r="AN41">
        <f>G41/VLOOKUP(Sheet3!$J37,Sheet2!$A$2:$N$29,13,FALSE)</f>
        <v>0.24202100189361336</v>
      </c>
      <c r="AO41">
        <f>H41/VLOOKUP(Sheet3!$J37,Sheet2!$A$2:$N$29,13,FALSE)</f>
        <v>0.27504734033396455</v>
      </c>
    </row>
    <row r="42" spans="1:41">
      <c r="A42" t="str">
        <f>Sheet3!A38</f>
        <v>Demoralizing Blow</v>
      </c>
      <c r="B42" t="str">
        <f>Sheet3!J38</f>
        <v>Mystic Swashbuckler</v>
      </c>
      <c r="C42">
        <f>Sheet3!C38</f>
        <v>114</v>
      </c>
      <c r="D42">
        <f>Sheet3!D38</f>
        <v>166.25</v>
      </c>
      <c r="E42">
        <f>Sheet3!E38</f>
        <v>218.5</v>
      </c>
      <c r="F42">
        <f>Sheet3!F38</f>
        <v>270.75</v>
      </c>
      <c r="G42">
        <f>Sheet3!G38</f>
        <v>323</v>
      </c>
      <c r="H42">
        <f>Sheet3!H38</f>
        <v>375.25</v>
      </c>
      <c r="K42" t="str">
        <f t="shared" si="0"/>
        <v>Demoralizing Blow</v>
      </c>
      <c r="L42">
        <f>Sheet5!C42/(Sheet3!$M38+Sheet3!$N38*Sheet3!B$1)</f>
        <v>9.5</v>
      </c>
      <c r="M42">
        <f>Sheet5!D42/(Sheet3!$M38+Sheet3!$N38*Sheet3!C$1)</f>
        <v>13.854166666666666</v>
      </c>
      <c r="N42">
        <f>Sheet5!E42/(Sheet3!$M38+Sheet3!$N38*Sheet3!D$1)</f>
        <v>18.208333333333332</v>
      </c>
      <c r="O42">
        <f>Sheet5!F42/(Sheet3!$M38+Sheet3!$N38*Sheet3!E$1)</f>
        <v>22.5625</v>
      </c>
      <c r="P42">
        <f>Sheet5!G42/(Sheet3!$M38+Sheet3!$N38*Sheet3!F$1)</f>
        <v>26.916666666666668</v>
      </c>
      <c r="Q42">
        <f>Sheet5!H42/(Sheet3!$M38+Sheet3!$N38*Sheet3!G$1)</f>
        <v>31.270833333333332</v>
      </c>
      <c r="S42" t="str">
        <f t="shared" si="5"/>
        <v>Demoralizing Blow</v>
      </c>
      <c r="T42">
        <f>Sheet5!C42/(Sheet3!$K38+Sheet3!$L38*Sheet3!B$1)</f>
        <v>2.2799999999999998</v>
      </c>
      <c r="U42">
        <f>Sheet5!D42/(Sheet3!$K38+Sheet3!$L38*Sheet3!C$1)</f>
        <v>2.59765625</v>
      </c>
      <c r="V42">
        <f>Sheet5!E42/(Sheet3!$K38+Sheet3!$L38*Sheet3!D$1)</f>
        <v>2.8012820512820511</v>
      </c>
      <c r="W42">
        <f>Sheet5!F42/(Sheet3!$K38+Sheet3!$L38*Sheet3!E$1)</f>
        <v>2.9429347826086958</v>
      </c>
      <c r="X42">
        <f>Sheet5!G42/(Sheet3!$K38+Sheet3!$L38*Sheet3!F$1)</f>
        <v>3.0471698113207548</v>
      </c>
      <c r="Y42">
        <f>Sheet5!H42/(Sheet3!$K38+Sheet3!$L38*Sheet3!G$1)</f>
        <v>3.1270833333333332</v>
      </c>
      <c r="AA42" t="str">
        <f t="shared" si="2"/>
        <v>Demoralizing Blow</v>
      </c>
      <c r="AB42">
        <f>(Sheet3!$K38+Sheet3!$L38*Sheet3!B$1) / VLOOKUP(Sheet3!$J38,Sheet2!$A$2:$N$29,14,FALSE)</f>
        <v>28.169014084507044</v>
      </c>
      <c r="AC42">
        <f>(Sheet3!$K38+Sheet3!$L38*Sheet3!C$1) / VLOOKUP(Sheet3!$J38,Sheet2!$A$2:$N$29,14,FALSE)</f>
        <v>36.056338028169016</v>
      </c>
      <c r="AD42">
        <f>(Sheet3!$K38+Sheet3!$L38*Sheet3!D$1) / VLOOKUP(Sheet3!$J38,Sheet2!$A$2:$N$29,14,FALSE)</f>
        <v>43.943661971830991</v>
      </c>
      <c r="AE42">
        <f>(Sheet3!$K38+Sheet3!$L38*Sheet3!E$1) / VLOOKUP(Sheet3!$J38,Sheet2!$A$2:$N$29,14,FALSE)</f>
        <v>51.83098591549296</v>
      </c>
      <c r="AF42">
        <f>(Sheet3!$K38+Sheet3!$L38*Sheet3!F$1) / VLOOKUP(Sheet3!$J38,Sheet2!$A$2:$N$29,14,FALSE)</f>
        <v>59.718309859154935</v>
      </c>
      <c r="AG42">
        <f>(Sheet3!$K38+Sheet3!$L38*Sheet3!G$1) / VLOOKUP(Sheet3!$J38,Sheet2!$A$2:$N$29,14,FALSE)</f>
        <v>67.605633802816911</v>
      </c>
      <c r="AI42" t="str">
        <f t="shared" si="3"/>
        <v>Demoralizing Blow</v>
      </c>
      <c r="AJ42">
        <f>C42/VLOOKUP(Sheet3!$J38,Sheet2!$A$2:$N$29,13,FALSE)</f>
        <v>9.3461774953883997E-2</v>
      </c>
      <c r="AK42">
        <f>D42/VLOOKUP(Sheet3!$J38,Sheet2!$A$2:$N$29,13,FALSE)</f>
        <v>0.13629842180774748</v>
      </c>
      <c r="AL42">
        <f>E42/VLOOKUP(Sheet3!$J38,Sheet2!$A$2:$N$29,13,FALSE)</f>
        <v>0.179135068661611</v>
      </c>
      <c r="AM42">
        <f>F42/VLOOKUP(Sheet3!$J38,Sheet2!$A$2:$N$29,13,FALSE)</f>
        <v>0.22197171551547448</v>
      </c>
      <c r="AN42">
        <f>G42/VLOOKUP(Sheet3!$J38,Sheet2!$A$2:$N$29,13,FALSE)</f>
        <v>0.26480836236933797</v>
      </c>
      <c r="AO42">
        <f>H42/VLOOKUP(Sheet3!$J38,Sheet2!$A$2:$N$29,13,FALSE)</f>
        <v>0.30764500922320148</v>
      </c>
    </row>
    <row r="43" spans="1:41">
      <c r="A43" t="str">
        <f>Sheet3!A39</f>
        <v>Soulstrike</v>
      </c>
      <c r="B43" t="str">
        <f>Sheet3!J39</f>
        <v>Soul Binder</v>
      </c>
      <c r="C43">
        <f>Sheet3!C39</f>
        <v>245.10000000000002</v>
      </c>
      <c r="D43">
        <f>Sheet3!D39</f>
        <v>373.452</v>
      </c>
      <c r="E43">
        <f>Sheet3!E39</f>
        <v>501.80399999999997</v>
      </c>
      <c r="F43">
        <f>Sheet3!F39</f>
        <v>630.15600000000006</v>
      </c>
      <c r="G43">
        <f>Sheet3!G39</f>
        <v>758.50800000000004</v>
      </c>
      <c r="H43">
        <f>Sheet3!H39</f>
        <v>886.86</v>
      </c>
      <c r="K43" t="str">
        <f t="shared" si="0"/>
        <v>Soulstrike</v>
      </c>
      <c r="L43">
        <f>Sheet5!C43/(Sheet3!$M39+Sheet3!$N39*Sheet3!B$1)</f>
        <v>12.255000000000001</v>
      </c>
      <c r="M43">
        <f>Sheet5!D43/(Sheet3!$M39+Sheet3!$N39*Sheet3!C$1)</f>
        <v>18.672599999999999</v>
      </c>
      <c r="N43">
        <f>Sheet5!E43/(Sheet3!$M39+Sheet3!$N39*Sheet3!D$1)</f>
        <v>25.090199999999999</v>
      </c>
      <c r="O43">
        <f>Sheet5!F43/(Sheet3!$M39+Sheet3!$N39*Sheet3!E$1)</f>
        <v>31.507800000000003</v>
      </c>
      <c r="P43">
        <f>Sheet5!G43/(Sheet3!$M39+Sheet3!$N39*Sheet3!F$1)</f>
        <v>37.925400000000003</v>
      </c>
      <c r="Q43">
        <f>Sheet5!H43/(Sheet3!$M39+Sheet3!$N39*Sheet3!G$1)</f>
        <v>44.343000000000004</v>
      </c>
      <c r="S43" t="str">
        <f t="shared" si="5"/>
        <v>Soulstrike</v>
      </c>
      <c r="T43">
        <f>Sheet5!C43/(Sheet3!$K39+Sheet3!$L39*Sheet3!B$1)</f>
        <v>3.7707692307692313</v>
      </c>
      <c r="U43">
        <f>Sheet5!D43/(Sheet3!$K39+Sheet3!$L39*Sheet3!C$1)</f>
        <v>4.913842105263158</v>
      </c>
      <c r="V43">
        <f>Sheet5!E43/(Sheet3!$K39+Sheet3!$L39*Sheet3!D$1)</f>
        <v>5.7678620689655169</v>
      </c>
      <c r="W43">
        <f>Sheet5!F43/(Sheet3!$K39+Sheet3!$L39*Sheet3!E$1)</f>
        <v>6.4301632653061231</v>
      </c>
      <c r="X43">
        <f>Sheet5!G43/(Sheet3!$K39+Sheet3!$L39*Sheet3!F$1)</f>
        <v>6.9587889908256884</v>
      </c>
      <c r="Y43">
        <f>Sheet5!H43/(Sheet3!$K39+Sheet3!$L39*Sheet3!G$1)</f>
        <v>7.3905000000000003</v>
      </c>
      <c r="AA43" t="str">
        <f t="shared" si="2"/>
        <v>Soulstrike</v>
      </c>
      <c r="AB43">
        <f>(Sheet3!$K39+Sheet3!$L39*Sheet3!B$1) / VLOOKUP(Sheet3!$J39,Sheet2!$A$2:$N$29,14,FALSE)</f>
        <v>34.68516542155816</v>
      </c>
      <c r="AC43">
        <f>(Sheet3!$K39+Sheet3!$L39*Sheet3!C$1) / VLOOKUP(Sheet3!$J39,Sheet2!$A$2:$N$29,14,FALSE)</f>
        <v>40.554962646744926</v>
      </c>
      <c r="AD43">
        <f>(Sheet3!$K39+Sheet3!$L39*Sheet3!D$1) / VLOOKUP(Sheet3!$J39,Sheet2!$A$2:$N$29,14,FALSE)</f>
        <v>46.424759871931691</v>
      </c>
      <c r="AE43">
        <f>(Sheet3!$K39+Sheet3!$L39*Sheet3!E$1) / VLOOKUP(Sheet3!$J39,Sheet2!$A$2:$N$29,14,FALSE)</f>
        <v>52.294557097118457</v>
      </c>
      <c r="AF43">
        <f>(Sheet3!$K39+Sheet3!$L39*Sheet3!F$1) / VLOOKUP(Sheet3!$J39,Sheet2!$A$2:$N$29,14,FALSE)</f>
        <v>58.164354322305229</v>
      </c>
      <c r="AG43">
        <f>(Sheet3!$K39+Sheet3!$L39*Sheet3!G$1) / VLOOKUP(Sheet3!$J39,Sheet2!$A$2:$N$29,14,FALSE)</f>
        <v>64.034151547491987</v>
      </c>
      <c r="AI43" t="str">
        <f t="shared" si="3"/>
        <v>Soulstrike</v>
      </c>
      <c r="AJ43">
        <f>C43/VLOOKUP(Sheet3!$J39,Sheet2!$A$2:$N$29,13,FALSE)</f>
        <v>0.1769036448935403</v>
      </c>
      <c r="AK43">
        <f>D43/VLOOKUP(Sheet3!$J39,Sheet2!$A$2:$N$29,13,FALSE)</f>
        <v>0.26954312522555041</v>
      </c>
      <c r="AL43">
        <f>E43/VLOOKUP(Sheet3!$J39,Sheet2!$A$2:$N$29,13,FALSE)</f>
        <v>0.36218260555756049</v>
      </c>
      <c r="AM43">
        <f>F43/VLOOKUP(Sheet3!$J39,Sheet2!$A$2:$N$29,13,FALSE)</f>
        <v>0.45482208588957068</v>
      </c>
      <c r="AN43">
        <f>G43/VLOOKUP(Sheet3!$J39,Sheet2!$A$2:$N$29,13,FALSE)</f>
        <v>0.54746156622158082</v>
      </c>
      <c r="AO43">
        <f>H43/VLOOKUP(Sheet3!$J39,Sheet2!$A$2:$N$29,13,FALSE)</f>
        <v>0.6401010465535909</v>
      </c>
    </row>
    <row r="44" spans="1:41">
      <c r="A44" t="str">
        <f>Sheet3!A40</f>
        <v>Echoing Strike</v>
      </c>
      <c r="B44" t="str">
        <f>Sheet3!J40</f>
        <v>Time Cleric</v>
      </c>
      <c r="C44">
        <f>Sheet3!C40</f>
        <v>69.412499999999994</v>
      </c>
      <c r="D44">
        <f>Sheet3!D40</f>
        <v>82.771000000000001</v>
      </c>
      <c r="E44">
        <f>Sheet3!E40</f>
        <v>96.129499999999993</v>
      </c>
      <c r="F44">
        <f>Sheet3!F40</f>
        <v>109.488</v>
      </c>
      <c r="G44">
        <f>Sheet3!G40</f>
        <v>122.84650000000001</v>
      </c>
      <c r="H44">
        <f>Sheet3!H40</f>
        <v>136.20499999999998</v>
      </c>
      <c r="K44" t="str">
        <f t="shared" si="0"/>
        <v>Echoing Strike</v>
      </c>
      <c r="L44">
        <f>Sheet5!C44/(Sheet3!$M40+Sheet3!$N40*Sheet3!B$1)</f>
        <v>17.353124999999999</v>
      </c>
      <c r="M44">
        <f>Sheet5!D44/(Sheet3!$M40+Sheet3!$N40*Sheet3!C$1)</f>
        <v>20.69275</v>
      </c>
      <c r="N44">
        <f>Sheet5!E44/(Sheet3!$M40+Sheet3!$N40*Sheet3!D$1)</f>
        <v>24.032374999999998</v>
      </c>
      <c r="O44">
        <f>Sheet5!F44/(Sheet3!$M40+Sheet3!$N40*Sheet3!E$1)</f>
        <v>27.372</v>
      </c>
      <c r="P44">
        <f>Sheet5!G44/(Sheet3!$M40+Sheet3!$N40*Sheet3!F$1)</f>
        <v>30.711625000000002</v>
      </c>
      <c r="Q44">
        <f>Sheet5!H44/(Sheet3!$M40+Sheet3!$N40*Sheet3!G$1)</f>
        <v>34.051249999999996</v>
      </c>
      <c r="S44" t="str">
        <f t="shared" si="5"/>
        <v>Echoing Strike</v>
      </c>
      <c r="T44">
        <f>Sheet5!C44/(Sheet3!$K40+Sheet3!$L40*Sheet3!B$1)</f>
        <v>2.7765</v>
      </c>
      <c r="U44">
        <f>Sheet5!D44/(Sheet3!$K40+Sheet3!$L40*Sheet3!C$1)</f>
        <v>2.8541724137931035</v>
      </c>
      <c r="V44">
        <f>Sheet5!E44/(Sheet3!$K40+Sheet3!$L40*Sheet3!D$1)</f>
        <v>2.9130151515151512</v>
      </c>
      <c r="W44">
        <f>Sheet5!F44/(Sheet3!$K40+Sheet3!$L40*Sheet3!E$1)</f>
        <v>2.9591351351351349</v>
      </c>
      <c r="X44">
        <f>Sheet5!G44/(Sheet3!$K40+Sheet3!$L40*Sheet3!F$1)</f>
        <v>2.9962560975609756</v>
      </c>
      <c r="Y44">
        <f>Sheet5!H44/(Sheet3!$K40+Sheet3!$L40*Sheet3!G$1)</f>
        <v>3.0267777777777773</v>
      </c>
      <c r="AA44" t="str">
        <f t="shared" si="2"/>
        <v>Echoing Strike</v>
      </c>
      <c r="AB44">
        <f>(Sheet3!$K40+Sheet3!$L40*Sheet3!B$1) / VLOOKUP(Sheet3!$J40,Sheet2!$A$2:$N$29,14,FALSE)</f>
        <v>12.976901116013497</v>
      </c>
      <c r="AC44">
        <f>(Sheet3!$K40+Sheet3!$L40*Sheet3!C$1) / VLOOKUP(Sheet3!$J40,Sheet2!$A$2:$N$29,14,FALSE)</f>
        <v>15.053205294575656</v>
      </c>
      <c r="AD44">
        <f>(Sheet3!$K40+Sheet3!$L40*Sheet3!D$1) / VLOOKUP(Sheet3!$J40,Sheet2!$A$2:$N$29,14,FALSE)</f>
        <v>17.129509473137816</v>
      </c>
      <c r="AE44">
        <f>(Sheet3!$K40+Sheet3!$L40*Sheet3!E$1) / VLOOKUP(Sheet3!$J40,Sheet2!$A$2:$N$29,14,FALSE)</f>
        <v>19.205813651699977</v>
      </c>
      <c r="AF44">
        <f>(Sheet3!$K40+Sheet3!$L40*Sheet3!F$1) / VLOOKUP(Sheet3!$J40,Sheet2!$A$2:$N$29,14,FALSE)</f>
        <v>21.282117830262134</v>
      </c>
      <c r="AG44">
        <f>(Sheet3!$K40+Sheet3!$L40*Sheet3!G$1) / VLOOKUP(Sheet3!$J40,Sheet2!$A$2:$N$29,14,FALSE)</f>
        <v>23.358422008824295</v>
      </c>
      <c r="AI44" t="str">
        <f t="shared" si="3"/>
        <v>Echoing Strike</v>
      </c>
      <c r="AJ44">
        <f>C44/VLOOKUP(Sheet3!$J40,Sheet2!$A$2:$N$29,13,FALSE)</f>
        <v>5.5607850991387937E-2</v>
      </c>
      <c r="AK44">
        <f>D44/VLOOKUP(Sheet3!$J40,Sheet2!$A$2:$N$29,13,FALSE)</f>
        <v>6.6309633486881639E-2</v>
      </c>
      <c r="AL44">
        <f>E44/VLOOKUP(Sheet3!$J40,Sheet2!$A$2:$N$29,13,FALSE)</f>
        <v>7.701141598237532E-2</v>
      </c>
      <c r="AM44">
        <f>F44/VLOOKUP(Sheet3!$J40,Sheet2!$A$2:$N$29,13,FALSE)</f>
        <v>8.7713198477869014E-2</v>
      </c>
      <c r="AN44">
        <f>G44/VLOOKUP(Sheet3!$J40,Sheet2!$A$2:$N$29,13,FALSE)</f>
        <v>9.8414980973362709E-2</v>
      </c>
      <c r="AO44">
        <f>H44/VLOOKUP(Sheet3!$J40,Sheet2!$A$2:$N$29,13,FALSE)</f>
        <v>0.10911676346885639</v>
      </c>
    </row>
    <row r="45" spans="1:41">
      <c r="A45" t="str">
        <f>Sheet3!A41</f>
        <v>Degeneration</v>
      </c>
      <c r="B45" t="str">
        <f>Sheet3!J41</f>
        <v>Time Cleric</v>
      </c>
      <c r="C45">
        <f>Sheet3!C41</f>
        <v>183.18</v>
      </c>
      <c r="D45">
        <f>Sheet3!D41</f>
        <v>294.411</v>
      </c>
      <c r="E45">
        <f>Sheet3!E41</f>
        <v>405.642</v>
      </c>
      <c r="F45">
        <f>Sheet3!F41</f>
        <v>516.87300000000005</v>
      </c>
      <c r="G45">
        <f>Sheet3!G41</f>
        <v>628.10400000000004</v>
      </c>
      <c r="H45">
        <f>Sheet3!H41</f>
        <v>739.33500000000004</v>
      </c>
      <c r="K45" t="str">
        <f t="shared" si="0"/>
        <v>Degeneration</v>
      </c>
      <c r="L45">
        <f>Sheet5!C45/(Sheet3!$M41+Sheet3!$N41*Sheet3!B$1)</f>
        <v>12.212</v>
      </c>
      <c r="M45">
        <f>Sheet5!D45/(Sheet3!$M41+Sheet3!$N41*Sheet3!C$1)</f>
        <v>19.627400000000002</v>
      </c>
      <c r="N45">
        <f>Sheet5!E45/(Sheet3!$M41+Sheet3!$N41*Sheet3!D$1)</f>
        <v>27.0428</v>
      </c>
      <c r="O45">
        <f>Sheet5!F45/(Sheet3!$M41+Sheet3!$N41*Sheet3!E$1)</f>
        <v>34.458200000000005</v>
      </c>
      <c r="P45">
        <f>Sheet5!G45/(Sheet3!$M41+Sheet3!$N41*Sheet3!F$1)</f>
        <v>41.873600000000003</v>
      </c>
      <c r="Q45">
        <f>Sheet5!H45/(Sheet3!$M41+Sheet3!$N41*Sheet3!G$1)</f>
        <v>49.289000000000001</v>
      </c>
      <c r="S45" t="str">
        <f t="shared" si="5"/>
        <v>Degeneration</v>
      </c>
      <c r="T45">
        <f>Sheet5!C45/(Sheet3!$K41+Sheet3!$L41*Sheet3!B$1)</f>
        <v>3.6636000000000002</v>
      </c>
      <c r="U45">
        <f>Sheet5!D45/(Sheet3!$K41+Sheet3!$L41*Sheet3!C$1)</f>
        <v>4.329573529411765</v>
      </c>
      <c r="V45">
        <f>Sheet5!E45/(Sheet3!$K41+Sheet3!$L41*Sheet3!D$1)</f>
        <v>4.7167674418604655</v>
      </c>
      <c r="W45">
        <f>Sheet5!F45/(Sheet3!$K41+Sheet3!$L41*Sheet3!E$1)</f>
        <v>4.969932692307693</v>
      </c>
      <c r="X45">
        <f>Sheet5!G45/(Sheet3!$K41+Sheet3!$L41*Sheet3!F$1)</f>
        <v>5.1483934426229512</v>
      </c>
      <c r="Y45">
        <f>Sheet5!H45/(Sheet3!$K41+Sheet3!$L41*Sheet3!G$1)</f>
        <v>5.280964285714286</v>
      </c>
      <c r="AA45" t="str">
        <f t="shared" si="2"/>
        <v>Degeneration</v>
      </c>
      <c r="AB45">
        <f>(Sheet3!$K41+Sheet3!$L41*Sheet3!B$1) / VLOOKUP(Sheet3!$J41,Sheet2!$A$2:$N$29,14,FALSE)</f>
        <v>25.953802232026995</v>
      </c>
      <c r="AC45">
        <f>(Sheet3!$K41+Sheet3!$L41*Sheet3!C$1) / VLOOKUP(Sheet3!$J41,Sheet2!$A$2:$N$29,14,FALSE)</f>
        <v>35.297171035556708</v>
      </c>
      <c r="AD45">
        <f>(Sheet3!$K41+Sheet3!$L41*Sheet3!D$1) / VLOOKUP(Sheet3!$J41,Sheet2!$A$2:$N$29,14,FALSE)</f>
        <v>44.640539839086429</v>
      </c>
      <c r="AE45">
        <f>(Sheet3!$K41+Sheet3!$L41*Sheet3!E$1) / VLOOKUP(Sheet3!$J41,Sheet2!$A$2:$N$29,14,FALSE)</f>
        <v>53.98390864261615</v>
      </c>
      <c r="AF45">
        <f>(Sheet3!$K41+Sheet3!$L41*Sheet3!F$1) / VLOOKUP(Sheet3!$J41,Sheet2!$A$2:$N$29,14,FALSE)</f>
        <v>63.327277446145864</v>
      </c>
      <c r="AG45">
        <f>(Sheet3!$K41+Sheet3!$L41*Sheet3!G$1) / VLOOKUP(Sheet3!$J41,Sheet2!$A$2:$N$29,14,FALSE)</f>
        <v>72.670646249675585</v>
      </c>
      <c r="AI45" t="str">
        <f t="shared" si="3"/>
        <v>Degeneration</v>
      </c>
      <c r="AJ45">
        <f>C45/VLOOKUP(Sheet3!$J41,Sheet2!$A$2:$N$29,13,FALSE)</f>
        <v>0.1467494492289205</v>
      </c>
      <c r="AK45">
        <f>D45/VLOOKUP(Sheet3!$J41,Sheet2!$A$2:$N$29,13,FALSE)</f>
        <v>0.23585900260364509</v>
      </c>
      <c r="AL45">
        <f>E45/VLOOKUP(Sheet3!$J41,Sheet2!$A$2:$N$29,13,FALSE)</f>
        <v>0.32496855597836971</v>
      </c>
      <c r="AM45">
        <f>F45/VLOOKUP(Sheet3!$J41,Sheet2!$A$2:$N$29,13,FALSE)</f>
        <v>0.41407810935309436</v>
      </c>
      <c r="AN45">
        <f>G45/VLOOKUP(Sheet3!$J41,Sheet2!$A$2:$N$29,13,FALSE)</f>
        <v>0.50318766272781901</v>
      </c>
      <c r="AO45">
        <f>H45/VLOOKUP(Sheet3!$J41,Sheet2!$A$2:$N$29,13,FALSE)</f>
        <v>0.5922972161025436</v>
      </c>
    </row>
    <row r="46" spans="1:41">
      <c r="A46" t="str">
        <f>Sheet3!A42</f>
        <v>Smash</v>
      </c>
      <c r="B46" t="str">
        <f>Sheet3!J42</f>
        <v>Colossus</v>
      </c>
      <c r="C46">
        <f>Sheet3!C42</f>
        <v>199.125</v>
      </c>
      <c r="D46">
        <f>Sheet3!D42</f>
        <v>234.62</v>
      </c>
      <c r="E46">
        <f>Sheet3!E42</f>
        <v>270.11500000000001</v>
      </c>
      <c r="F46">
        <f>Sheet3!F42</f>
        <v>305.61</v>
      </c>
      <c r="G46">
        <f>Sheet3!G42</f>
        <v>341.10500000000002</v>
      </c>
      <c r="H46">
        <f>Sheet3!H42</f>
        <v>376.6</v>
      </c>
      <c r="K46" t="str">
        <f t="shared" si="0"/>
        <v>Smash</v>
      </c>
      <c r="L46">
        <f>Sheet5!C46/(Sheet3!$M42+Sheet3!$N42*Sheet3!B$1)</f>
        <v>24.890625</v>
      </c>
      <c r="M46">
        <f>Sheet5!D46/(Sheet3!$M42+Sheet3!$N42*Sheet3!C$1)</f>
        <v>29.327500000000001</v>
      </c>
      <c r="N46">
        <f>Sheet5!E46/(Sheet3!$M42+Sheet3!$N42*Sheet3!D$1)</f>
        <v>33.764375000000001</v>
      </c>
      <c r="O46">
        <f>Sheet5!F46/(Sheet3!$M42+Sheet3!$N42*Sheet3!E$1)</f>
        <v>38.201250000000002</v>
      </c>
      <c r="P46">
        <f>Sheet5!G46/(Sheet3!$M42+Sheet3!$N42*Sheet3!F$1)</f>
        <v>42.638125000000002</v>
      </c>
      <c r="Q46">
        <f>Sheet5!H46/(Sheet3!$M42+Sheet3!$N42*Sheet3!G$1)</f>
        <v>47.075000000000003</v>
      </c>
      <c r="S46" t="str">
        <f t="shared" si="5"/>
        <v>Smash</v>
      </c>
      <c r="T46">
        <f>Sheet5!C46/(Sheet3!$K42+Sheet3!$L42*Sheet3!B$1)</f>
        <v>5.6892857142857141</v>
      </c>
      <c r="U46">
        <f>Sheet5!D46/(Sheet3!$K42+Sheet3!$L42*Sheet3!C$1)</f>
        <v>5.7224390243902441</v>
      </c>
      <c r="V46">
        <f>Sheet5!E46/(Sheet3!$K42+Sheet3!$L42*Sheet3!D$1)</f>
        <v>5.7471276595744687</v>
      </c>
      <c r="W46">
        <f>Sheet5!F46/(Sheet3!$K42+Sheet3!$L42*Sheet3!E$1)</f>
        <v>5.7662264150943399</v>
      </c>
      <c r="X46">
        <f>Sheet5!G46/(Sheet3!$K42+Sheet3!$L42*Sheet3!F$1)</f>
        <v>5.7814406779661018</v>
      </c>
      <c r="Y46">
        <f>Sheet5!H46/(Sheet3!$K42+Sheet3!$L42*Sheet3!G$1)</f>
        <v>5.7938461538461539</v>
      </c>
      <c r="AA46" t="str">
        <f t="shared" si="2"/>
        <v>Smash</v>
      </c>
      <c r="AB46">
        <f>(Sheet3!$K42+Sheet3!$L42*Sheet3!B$1) / VLOOKUP(Sheet3!$J42,Sheet2!$A$2:$N$29,14,FALSE)</f>
        <v>21.472392638036812</v>
      </c>
      <c r="AC46">
        <f>(Sheet3!$K42+Sheet3!$L42*Sheet3!C$1) / VLOOKUP(Sheet3!$J42,Sheet2!$A$2:$N$29,14,FALSE)</f>
        <v>25.153374233128837</v>
      </c>
      <c r="AD46">
        <f>(Sheet3!$K42+Sheet3!$L42*Sheet3!D$1) / VLOOKUP(Sheet3!$J42,Sheet2!$A$2:$N$29,14,FALSE)</f>
        <v>28.834355828220861</v>
      </c>
      <c r="AE46">
        <f>(Sheet3!$K42+Sheet3!$L42*Sheet3!E$1) / VLOOKUP(Sheet3!$J42,Sheet2!$A$2:$N$29,14,FALSE)</f>
        <v>32.515337423312886</v>
      </c>
      <c r="AF46">
        <f>(Sheet3!$K42+Sheet3!$L42*Sheet3!F$1) / VLOOKUP(Sheet3!$J42,Sheet2!$A$2:$N$29,14,FALSE)</f>
        <v>36.196319018404907</v>
      </c>
      <c r="AG46">
        <f>(Sheet3!$K42+Sheet3!$L42*Sheet3!G$1) / VLOOKUP(Sheet3!$J42,Sheet2!$A$2:$N$29,14,FALSE)</f>
        <v>39.877300613496935</v>
      </c>
      <c r="AI46" t="str">
        <f t="shared" si="3"/>
        <v>Smash</v>
      </c>
      <c r="AJ46">
        <f>C46/VLOOKUP(Sheet3!$J42,Sheet2!$A$2:$N$29,13,FALSE)</f>
        <v>0.12071839951500453</v>
      </c>
      <c r="AK46">
        <f>D46/VLOOKUP(Sheet3!$J42,Sheet2!$A$2:$N$29,13,FALSE)</f>
        <v>0.14223704152773567</v>
      </c>
      <c r="AL46">
        <f>E46/VLOOKUP(Sheet3!$J42,Sheet2!$A$2:$N$29,13,FALSE)</f>
        <v>0.1637556835404668</v>
      </c>
      <c r="AM46">
        <f>F46/VLOOKUP(Sheet3!$J42,Sheet2!$A$2:$N$29,13,FALSE)</f>
        <v>0.18527432555319792</v>
      </c>
      <c r="AN46">
        <f>G46/VLOOKUP(Sheet3!$J42,Sheet2!$A$2:$N$29,13,FALSE)</f>
        <v>0.20679296756592905</v>
      </c>
      <c r="AO46">
        <f>H46/VLOOKUP(Sheet3!$J42,Sheet2!$A$2:$N$29,13,FALSE)</f>
        <v>0.22831160957866017</v>
      </c>
    </row>
    <row r="47" spans="1:41">
      <c r="A47" t="str">
        <f>Sheet3!A43</f>
        <v>Grasping Tree</v>
      </c>
      <c r="B47" t="str">
        <f>Sheet3!J43</f>
        <v>Elder Treant</v>
      </c>
      <c r="C47">
        <f>Sheet3!C43</f>
        <v>79.7</v>
      </c>
      <c r="D47">
        <f>Sheet3!D43</f>
        <v>120.31800000000001</v>
      </c>
      <c r="E47">
        <f>Sheet3!E43</f>
        <v>166.78899999999999</v>
      </c>
      <c r="F47">
        <f>Sheet3!F43</f>
        <v>219.113</v>
      </c>
      <c r="G47">
        <f>Sheet3!G43</f>
        <v>277.28999999999996</v>
      </c>
      <c r="H47">
        <f>Sheet3!H43</f>
        <v>341.32</v>
      </c>
      <c r="K47" t="str">
        <f t="shared" si="0"/>
        <v>Grasping Tree</v>
      </c>
      <c r="L47">
        <f>Sheet5!C47/(Sheet3!$M43+Sheet3!$N43*Sheet3!B$1)</f>
        <v>4.1947368421052635</v>
      </c>
      <c r="M47">
        <f>Sheet5!D47/(Sheet3!$M43+Sheet3!$N43*Sheet3!C$1)</f>
        <v>6.3325263157894742</v>
      </c>
      <c r="N47">
        <f>Sheet5!E47/(Sheet3!$M43+Sheet3!$N43*Sheet3!D$1)</f>
        <v>8.7783684210526314</v>
      </c>
      <c r="O47">
        <f>Sheet5!F47/(Sheet3!$M43+Sheet3!$N43*Sheet3!E$1)</f>
        <v>11.532263157894738</v>
      </c>
      <c r="P47">
        <f>Sheet5!G47/(Sheet3!$M43+Sheet3!$N43*Sheet3!F$1)</f>
        <v>14.594210526315788</v>
      </c>
      <c r="Q47">
        <f>Sheet5!H47/(Sheet3!$M43+Sheet3!$N43*Sheet3!G$1)</f>
        <v>17.964210526315789</v>
      </c>
      <c r="S47" t="str">
        <f t="shared" si="5"/>
        <v>Grasping Tree</v>
      </c>
      <c r="T47">
        <f>Sheet5!C47/(Sheet3!$K43+Sheet3!$L43*Sheet3!B$1)</f>
        <v>1.5940000000000001</v>
      </c>
      <c r="U47">
        <f>Sheet5!D47/(Sheet3!$K43+Sheet3!$L43*Sheet3!C$1)</f>
        <v>1.851046153846154</v>
      </c>
      <c r="V47">
        <f>Sheet5!E47/(Sheet3!$K43+Sheet3!$L43*Sheet3!D$1)</f>
        <v>2.0848624999999998</v>
      </c>
      <c r="W47">
        <f>Sheet5!F47/(Sheet3!$K43+Sheet3!$L43*Sheet3!E$1)</f>
        <v>2.3064526315789475</v>
      </c>
      <c r="X47">
        <f>Sheet5!G47/(Sheet3!$K43+Sheet3!$L43*Sheet3!F$1)</f>
        <v>2.5208181818181816</v>
      </c>
      <c r="Y47">
        <f>Sheet5!H47/(Sheet3!$K43+Sheet3!$L43*Sheet3!G$1)</f>
        <v>2.7305600000000001</v>
      </c>
      <c r="AA47" t="str">
        <f t="shared" si="2"/>
        <v>Grasping Tree</v>
      </c>
      <c r="AB47">
        <f>(Sheet3!$K43+Sheet3!$L43*Sheet3!B$1) / VLOOKUP(Sheet3!$J43,Sheet2!$A$2:$N$29,14,FALSE)</f>
        <v>27.262813522355508</v>
      </c>
      <c r="AC47">
        <f>(Sheet3!$K43+Sheet3!$L43*Sheet3!C$1) / VLOOKUP(Sheet3!$J43,Sheet2!$A$2:$N$29,14,FALSE)</f>
        <v>35.441657579062159</v>
      </c>
      <c r="AD47">
        <f>(Sheet3!$K43+Sheet3!$L43*Sheet3!D$1) / VLOOKUP(Sheet3!$J43,Sheet2!$A$2:$N$29,14,FALSE)</f>
        <v>43.620501635768811</v>
      </c>
      <c r="AE47">
        <f>(Sheet3!$K43+Sheet3!$L43*Sheet3!E$1) / VLOOKUP(Sheet3!$J43,Sheet2!$A$2:$N$29,14,FALSE)</f>
        <v>51.799345692475462</v>
      </c>
      <c r="AF47">
        <f>(Sheet3!$K43+Sheet3!$L43*Sheet3!F$1) / VLOOKUP(Sheet3!$J43,Sheet2!$A$2:$N$29,14,FALSE)</f>
        <v>59.978189749182114</v>
      </c>
      <c r="AG47">
        <f>(Sheet3!$K43+Sheet3!$L43*Sheet3!G$1) / VLOOKUP(Sheet3!$J43,Sheet2!$A$2:$N$29,14,FALSE)</f>
        <v>68.157033805888759</v>
      </c>
      <c r="AI47" t="str">
        <f t="shared" si="3"/>
        <v>Grasping Tree</v>
      </c>
      <c r="AJ47">
        <f>C47/VLOOKUP(Sheet3!$J43,Sheet2!$A$2:$N$29,13,FALSE)</f>
        <v>5.1778463537437071E-2</v>
      </c>
      <c r="AK47">
        <f>D47/VLOOKUP(Sheet3!$J43,Sheet2!$A$2:$N$29,13,FALSE)</f>
        <v>7.8166639597206447E-2</v>
      </c>
      <c r="AL47">
        <f>E47/VLOOKUP(Sheet3!$J43,Sheet2!$A$2:$N$29,13,FALSE)</f>
        <v>0.10835731687510151</v>
      </c>
      <c r="AM47">
        <f>F47/VLOOKUP(Sheet3!$J43,Sheet2!$A$2:$N$29,13,FALSE)</f>
        <v>0.14235049537112232</v>
      </c>
      <c r="AN47">
        <f>G47/VLOOKUP(Sheet3!$J43,Sheet2!$A$2:$N$29,13,FALSE)</f>
        <v>0.18014617508526881</v>
      </c>
      <c r="AO47">
        <f>H47/VLOOKUP(Sheet3!$J43,Sheet2!$A$2:$N$29,13,FALSE)</f>
        <v>0.22174435601754103</v>
      </c>
    </row>
    <row r="48" spans="1:41">
      <c r="A48" t="str">
        <f>Sheet3!A44</f>
        <v>Ice Lance</v>
      </c>
      <c r="B48" t="str">
        <f>Sheet3!J44</f>
        <v>Icespinner</v>
      </c>
      <c r="C48">
        <f>Sheet3!C44</f>
        <v>210.04999999999998</v>
      </c>
      <c r="D48">
        <f>Sheet3!D44</f>
        <v>256.72499999999997</v>
      </c>
      <c r="E48">
        <f>Sheet3!E44</f>
        <v>303.39999999999998</v>
      </c>
      <c r="F48">
        <f>Sheet3!F44</f>
        <v>350.07499999999999</v>
      </c>
      <c r="G48">
        <f>Sheet3!G44</f>
        <v>396.75</v>
      </c>
      <c r="H48">
        <f>Sheet3!H44</f>
        <v>443.42499999999995</v>
      </c>
      <c r="K48" t="str">
        <f t="shared" si="0"/>
        <v>Ice Lance</v>
      </c>
      <c r="L48">
        <f>Sheet5!C48/(Sheet3!$M44+Sheet3!$N44*Sheet3!B$1)</f>
        <v>12.355882352941176</v>
      </c>
      <c r="M48">
        <f>Sheet5!D48/(Sheet3!$M44+Sheet3!$N44*Sheet3!C$1)</f>
        <v>15.101470588235292</v>
      </c>
      <c r="N48">
        <f>Sheet5!E48/(Sheet3!$M44+Sheet3!$N44*Sheet3!D$1)</f>
        <v>17.847058823529409</v>
      </c>
      <c r="O48">
        <f>Sheet5!F48/(Sheet3!$M44+Sheet3!$N44*Sheet3!E$1)</f>
        <v>20.59264705882353</v>
      </c>
      <c r="P48">
        <f>Sheet5!G48/(Sheet3!$M44+Sheet3!$N44*Sheet3!F$1)</f>
        <v>23.338235294117649</v>
      </c>
      <c r="Q48">
        <f>Sheet5!H48/(Sheet3!$M44+Sheet3!$N44*Sheet3!G$1)</f>
        <v>26.083823529411763</v>
      </c>
      <c r="S48" t="str">
        <f t="shared" si="5"/>
        <v>Ice Lance</v>
      </c>
      <c r="T48">
        <f>Sheet5!C48/(Sheet3!$K44+Sheet3!$L44*Sheet3!B$1)</f>
        <v>3.500833333333333</v>
      </c>
      <c r="U48">
        <f>Sheet5!D48/(Sheet3!$K44+Sheet3!$L44*Sheet3!C$1)</f>
        <v>3.0202941176470586</v>
      </c>
      <c r="V48">
        <f>Sheet5!E48/(Sheet3!$K44+Sheet3!$L44*Sheet3!D$1)</f>
        <v>2.7581818181818178</v>
      </c>
      <c r="W48">
        <f>Sheet5!F48/(Sheet3!$K44+Sheet3!$L44*Sheet3!E$1)</f>
        <v>2.5931481481481482</v>
      </c>
      <c r="X48">
        <f>Sheet5!G48/(Sheet3!$K44+Sheet3!$L44*Sheet3!F$1)</f>
        <v>2.4796874999999998</v>
      </c>
      <c r="Y48">
        <f>Sheet5!H48/(Sheet3!$K44+Sheet3!$L44*Sheet3!G$1)</f>
        <v>2.3968918918918916</v>
      </c>
      <c r="AA48" t="str">
        <f t="shared" si="2"/>
        <v>Ice Lance</v>
      </c>
      <c r="AB48">
        <f>(Sheet3!$K44+Sheet3!$L44*Sheet3!B$1) / VLOOKUP(Sheet3!$J44,Sheet2!$A$2:$N$29,14,FALSE)</f>
        <v>29.027576197387521</v>
      </c>
      <c r="AC48">
        <f>(Sheet3!$K44+Sheet3!$L44*Sheet3!C$1) / VLOOKUP(Sheet3!$J44,Sheet2!$A$2:$N$29,14,FALSE)</f>
        <v>41.122399612965658</v>
      </c>
      <c r="AD48">
        <f>(Sheet3!$K44+Sheet3!$L44*Sheet3!D$1) / VLOOKUP(Sheet3!$J44,Sheet2!$A$2:$N$29,14,FALSE)</f>
        <v>53.217223028543792</v>
      </c>
      <c r="AE48">
        <f>(Sheet3!$K44+Sheet3!$L44*Sheet3!E$1) / VLOOKUP(Sheet3!$J44,Sheet2!$A$2:$N$29,14,FALSE)</f>
        <v>65.312046444121918</v>
      </c>
      <c r="AF48">
        <f>(Sheet3!$K44+Sheet3!$L44*Sheet3!F$1) / VLOOKUP(Sheet3!$J44,Sheet2!$A$2:$N$29,14,FALSE)</f>
        <v>77.406869859700052</v>
      </c>
      <c r="AG48">
        <f>(Sheet3!$K44+Sheet3!$L44*Sheet3!G$1) / VLOOKUP(Sheet3!$J44,Sheet2!$A$2:$N$29,14,FALSE)</f>
        <v>89.5016932752782</v>
      </c>
      <c r="AI48" t="str">
        <f t="shared" si="3"/>
        <v>Ice Lance</v>
      </c>
      <c r="AJ48">
        <f>C48/VLOOKUP(Sheet3!$J44,Sheet2!$A$2:$N$29,13,FALSE)</f>
        <v>0.2148849104859335</v>
      </c>
      <c r="AK48">
        <f>D48/VLOOKUP(Sheet3!$J44,Sheet2!$A$2:$N$29,13,FALSE)</f>
        <v>0.26263427109974419</v>
      </c>
      <c r="AL48">
        <f>E48/VLOOKUP(Sheet3!$J44,Sheet2!$A$2:$N$29,13,FALSE)</f>
        <v>0.31038363171355499</v>
      </c>
      <c r="AM48">
        <f>F48/VLOOKUP(Sheet3!$J44,Sheet2!$A$2:$N$29,13,FALSE)</f>
        <v>0.35813299232736573</v>
      </c>
      <c r="AN48">
        <f>G48/VLOOKUP(Sheet3!$J44,Sheet2!$A$2:$N$29,13,FALSE)</f>
        <v>0.40588235294117647</v>
      </c>
      <c r="AO48">
        <f>H48/VLOOKUP(Sheet3!$J44,Sheet2!$A$2:$N$29,13,FALSE)</f>
        <v>0.45363171355498716</v>
      </c>
    </row>
    <row r="49" spans="1:41">
      <c r="A49" t="str">
        <f>Sheet3!A45</f>
        <v>Lunge</v>
      </c>
      <c r="B49" t="str">
        <f>Sheet3!J45</f>
        <v>Master of the Hunt</v>
      </c>
      <c r="C49">
        <f>Sheet3!C45</f>
        <v>167.5</v>
      </c>
      <c r="D49">
        <f>Sheet3!D45</f>
        <v>232</v>
      </c>
      <c r="E49">
        <f>Sheet3!E45</f>
        <v>296.5</v>
      </c>
      <c r="F49">
        <f>Sheet3!F45</f>
        <v>361</v>
      </c>
      <c r="G49">
        <f>Sheet3!G45</f>
        <v>425.5</v>
      </c>
      <c r="H49">
        <f>Sheet3!H45</f>
        <v>490</v>
      </c>
      <c r="K49" t="str">
        <f t="shared" si="0"/>
        <v>Lunge</v>
      </c>
      <c r="L49">
        <f>Sheet5!C49/(Sheet3!$M45+Sheet3!$N45*Sheet3!B$1)</f>
        <v>20.9375</v>
      </c>
      <c r="M49">
        <f>Sheet5!D49/(Sheet3!$M45+Sheet3!$N45*Sheet3!C$1)</f>
        <v>29</v>
      </c>
      <c r="N49">
        <f>Sheet5!E49/(Sheet3!$M45+Sheet3!$N45*Sheet3!D$1)</f>
        <v>37.0625</v>
      </c>
      <c r="O49">
        <f>Sheet5!F49/(Sheet3!$M45+Sheet3!$N45*Sheet3!E$1)</f>
        <v>45.125</v>
      </c>
      <c r="P49">
        <f>Sheet5!G49/(Sheet3!$M45+Sheet3!$N45*Sheet3!F$1)</f>
        <v>53.1875</v>
      </c>
      <c r="Q49">
        <f>Sheet5!H49/(Sheet3!$M45+Sheet3!$N45*Sheet3!G$1)</f>
        <v>61.25</v>
      </c>
      <c r="S49" t="str">
        <f t="shared" si="5"/>
        <v>Lunge</v>
      </c>
      <c r="T49">
        <f>Sheet5!C49/(Sheet3!$K45+Sheet3!$L45*Sheet3!B$1)</f>
        <v>4.1875</v>
      </c>
      <c r="U49">
        <f>Sheet5!D49/(Sheet3!$K45+Sheet3!$L45*Sheet3!C$1)</f>
        <v>4.9361702127659575</v>
      </c>
      <c r="V49">
        <f>Sheet5!E49/(Sheet3!$K45+Sheet3!$L45*Sheet3!D$1)</f>
        <v>5.4907407407407405</v>
      </c>
      <c r="W49">
        <f>Sheet5!F49/(Sheet3!$K45+Sheet3!$L45*Sheet3!E$1)</f>
        <v>5.918032786885246</v>
      </c>
      <c r="X49">
        <f>Sheet5!G49/(Sheet3!$K45+Sheet3!$L45*Sheet3!F$1)</f>
        <v>6.257352941176471</v>
      </c>
      <c r="Y49">
        <f>Sheet5!H49/(Sheet3!$K45+Sheet3!$L45*Sheet3!G$1)</f>
        <v>6.5333333333333332</v>
      </c>
      <c r="AA49" t="str">
        <f t="shared" si="2"/>
        <v>Lunge</v>
      </c>
      <c r="AB49">
        <f>(Sheet3!$K45+Sheet3!$L45*Sheet3!B$1) / VLOOKUP(Sheet3!$J45,Sheet2!$A$2:$N$29,14,FALSE)</f>
        <v>23.696682464454977</v>
      </c>
      <c r="AC49">
        <f>(Sheet3!$K45+Sheet3!$L45*Sheet3!C$1) / VLOOKUP(Sheet3!$J45,Sheet2!$A$2:$N$29,14,FALSE)</f>
        <v>27.843601895734597</v>
      </c>
      <c r="AD49">
        <f>(Sheet3!$K45+Sheet3!$L45*Sheet3!D$1) / VLOOKUP(Sheet3!$J45,Sheet2!$A$2:$N$29,14,FALSE)</f>
        <v>31.990521327014218</v>
      </c>
      <c r="AE49">
        <f>(Sheet3!$K45+Sheet3!$L45*Sheet3!E$1) / VLOOKUP(Sheet3!$J45,Sheet2!$A$2:$N$29,14,FALSE)</f>
        <v>36.137440758293842</v>
      </c>
      <c r="AF49">
        <f>(Sheet3!$K45+Sheet3!$L45*Sheet3!F$1) / VLOOKUP(Sheet3!$J45,Sheet2!$A$2:$N$29,14,FALSE)</f>
        <v>40.284360189573462</v>
      </c>
      <c r="AG49">
        <f>(Sheet3!$K45+Sheet3!$L45*Sheet3!G$1) / VLOOKUP(Sheet3!$J45,Sheet2!$A$2:$N$29,14,FALSE)</f>
        <v>44.431279620853083</v>
      </c>
      <c r="AI49" t="str">
        <f t="shared" si="3"/>
        <v>Lunge</v>
      </c>
      <c r="AJ49">
        <f>C49/VLOOKUP(Sheet3!$J45,Sheet2!$A$2:$N$29,13,FALSE)</f>
        <v>0.13188976377952755</v>
      </c>
      <c r="AK49">
        <f>D49/VLOOKUP(Sheet3!$J45,Sheet2!$A$2:$N$29,13,FALSE)</f>
        <v>0.18267716535433071</v>
      </c>
      <c r="AL49">
        <f>E49/VLOOKUP(Sheet3!$J45,Sheet2!$A$2:$N$29,13,FALSE)</f>
        <v>0.23346456692913387</v>
      </c>
      <c r="AM49">
        <f>F49/VLOOKUP(Sheet3!$J45,Sheet2!$A$2:$N$29,13,FALSE)</f>
        <v>0.28425196850393702</v>
      </c>
      <c r="AN49">
        <f>G49/VLOOKUP(Sheet3!$J45,Sheet2!$A$2:$N$29,13,FALSE)</f>
        <v>0.33503937007874018</v>
      </c>
      <c r="AO49">
        <f>H49/VLOOKUP(Sheet3!$J45,Sheet2!$A$2:$N$29,13,FALSE)</f>
        <v>0.38582677165354329</v>
      </c>
    </row>
    <row r="50" spans="1:41">
      <c r="A50" t="str">
        <f>Sheet3!A46</f>
        <v>Smite</v>
      </c>
      <c r="B50" t="str">
        <f>Sheet3!J46</f>
        <v>Scarab</v>
      </c>
      <c r="C50">
        <f>Sheet3!C46</f>
        <v>121.65</v>
      </c>
      <c r="D50">
        <f>Sheet3!D46</f>
        <v>179.5625</v>
      </c>
      <c r="E50">
        <f>Sheet3!E46</f>
        <v>237.47500000000002</v>
      </c>
      <c r="F50">
        <f>Sheet3!F46</f>
        <v>295.38750000000005</v>
      </c>
      <c r="G50">
        <f>Sheet3!G46</f>
        <v>353.3</v>
      </c>
      <c r="H50">
        <f>Sheet3!H46</f>
        <v>411.21249999999998</v>
      </c>
      <c r="K50" t="str">
        <f t="shared" si="0"/>
        <v>Smite</v>
      </c>
      <c r="L50">
        <f>Sheet5!C50/(Sheet3!$M46+Sheet3!$N46*Sheet3!B$1)</f>
        <v>15.206250000000001</v>
      </c>
      <c r="M50">
        <f>Sheet5!D50/(Sheet3!$M46+Sheet3!$N46*Sheet3!C$1)</f>
        <v>22.4453125</v>
      </c>
      <c r="N50">
        <f>Sheet5!E50/(Sheet3!$M46+Sheet3!$N46*Sheet3!D$1)</f>
        <v>29.684375000000003</v>
      </c>
      <c r="O50">
        <f>Sheet5!F50/(Sheet3!$M46+Sheet3!$N46*Sheet3!E$1)</f>
        <v>36.923437500000006</v>
      </c>
      <c r="P50">
        <f>Sheet5!G50/(Sheet3!$M46+Sheet3!$N46*Sheet3!F$1)</f>
        <v>44.162500000000001</v>
      </c>
      <c r="Q50">
        <f>Sheet5!H50/(Sheet3!$M46+Sheet3!$N46*Sheet3!G$1)</f>
        <v>51.401562499999997</v>
      </c>
      <c r="S50" t="str">
        <f t="shared" si="5"/>
        <v>Smite</v>
      </c>
      <c r="T50">
        <f>Sheet5!C50/(Sheet3!$K46+Sheet3!$L46*Sheet3!B$1)</f>
        <v>1.3516666666666668</v>
      </c>
      <c r="U50">
        <f>Sheet5!D50/(Sheet3!$K46+Sheet3!$L46*Sheet3!C$1)</f>
        <v>1.9951388888888888</v>
      </c>
      <c r="V50">
        <f>Sheet5!E50/(Sheet3!$K46+Sheet3!$L46*Sheet3!D$1)</f>
        <v>2.6386111111111115</v>
      </c>
      <c r="W50">
        <f>Sheet5!F50/(Sheet3!$K46+Sheet3!$L46*Sheet3!E$1)</f>
        <v>3.2820833333333339</v>
      </c>
      <c r="X50">
        <f>Sheet5!G50/(Sheet3!$K46+Sheet3!$L46*Sheet3!F$1)</f>
        <v>3.9255555555555555</v>
      </c>
      <c r="Y50">
        <f>Sheet5!H50/(Sheet3!$K46+Sheet3!$L46*Sheet3!G$1)</f>
        <v>4.5690277777777775</v>
      </c>
      <c r="AA50" t="str">
        <f t="shared" si="2"/>
        <v>Smite</v>
      </c>
      <c r="AB50">
        <f>(Sheet3!$K46+Sheet3!$L46*Sheet3!B$1) / VLOOKUP(Sheet3!$J46,Sheet2!$A$2:$N$29,14,FALSE)</f>
        <v>46.960605270023478</v>
      </c>
      <c r="AC50">
        <f>(Sheet3!$K46+Sheet3!$L46*Sheet3!C$1) / VLOOKUP(Sheet3!$J46,Sheet2!$A$2:$N$29,14,FALSE)</f>
        <v>46.960605270023478</v>
      </c>
      <c r="AD50">
        <f>(Sheet3!$K46+Sheet3!$L46*Sheet3!D$1) / VLOOKUP(Sheet3!$J46,Sheet2!$A$2:$N$29,14,FALSE)</f>
        <v>46.960605270023478</v>
      </c>
      <c r="AE50">
        <f>(Sheet3!$K46+Sheet3!$L46*Sheet3!E$1) / VLOOKUP(Sheet3!$J46,Sheet2!$A$2:$N$29,14,FALSE)</f>
        <v>46.960605270023478</v>
      </c>
      <c r="AF50">
        <f>(Sheet3!$K46+Sheet3!$L46*Sheet3!F$1) / VLOOKUP(Sheet3!$J46,Sheet2!$A$2:$N$29,14,FALSE)</f>
        <v>46.960605270023478</v>
      </c>
      <c r="AG50">
        <f>(Sheet3!$K46+Sheet3!$L46*Sheet3!G$1) / VLOOKUP(Sheet3!$J46,Sheet2!$A$2:$N$29,14,FALSE)</f>
        <v>46.960605270023478</v>
      </c>
      <c r="AI50" t="str">
        <f t="shared" si="3"/>
        <v>Smite</v>
      </c>
      <c r="AJ50">
        <f>C50/VLOOKUP(Sheet3!$J46,Sheet2!$A$2:$N$29,13,FALSE)</f>
        <v>8.5443371378402105E-2</v>
      </c>
      <c r="AK50">
        <f>D50/VLOOKUP(Sheet3!$J46,Sheet2!$A$2:$N$29,13,FALSE)</f>
        <v>0.12611940298507462</v>
      </c>
      <c r="AL50">
        <f>E50/VLOOKUP(Sheet3!$J46,Sheet2!$A$2:$N$29,13,FALSE)</f>
        <v>0.16679543459174717</v>
      </c>
      <c r="AM50">
        <f>F50/VLOOKUP(Sheet3!$J46,Sheet2!$A$2:$N$29,13,FALSE)</f>
        <v>0.20747146619841969</v>
      </c>
      <c r="AN50">
        <f>G50/VLOOKUP(Sheet3!$J46,Sheet2!$A$2:$N$29,13,FALSE)</f>
        <v>0.24814749780509218</v>
      </c>
      <c r="AO50">
        <f>H50/VLOOKUP(Sheet3!$J46,Sheet2!$A$2:$N$29,13,FALSE)</f>
        <v>0.2888235294117647</v>
      </c>
    </row>
    <row r="51" spans="1:41">
      <c r="A51" t="str">
        <f>Sheet3!A47</f>
        <v>Maw of Death</v>
      </c>
      <c r="B51" t="str">
        <f>Sheet3!J47</f>
        <v>Behemoth</v>
      </c>
      <c r="C51">
        <f>Sheet3!C47</f>
        <v>161.94999999999999</v>
      </c>
      <c r="D51">
        <f>Sheet3!D47</f>
        <v>201.49249999999998</v>
      </c>
      <c r="E51">
        <f>Sheet3!E47</f>
        <v>241.035</v>
      </c>
      <c r="F51">
        <f>Sheet3!F47</f>
        <v>280.57749999999999</v>
      </c>
      <c r="G51">
        <f>Sheet3!G47</f>
        <v>320.12</v>
      </c>
      <c r="H51">
        <f>Sheet3!H47</f>
        <v>359.66249999999997</v>
      </c>
      <c r="K51" t="str">
        <f t="shared" si="0"/>
        <v>Maw of Death</v>
      </c>
      <c r="L51">
        <f>Sheet5!C51/(Sheet3!$M47+Sheet3!$N47*Sheet3!B$1)</f>
        <v>20.243749999999999</v>
      </c>
      <c r="M51">
        <f>Sheet5!D51/(Sheet3!$M47+Sheet3!$N47*Sheet3!C$1)</f>
        <v>25.186562499999997</v>
      </c>
      <c r="N51">
        <f>Sheet5!E51/(Sheet3!$M47+Sheet3!$N47*Sheet3!D$1)</f>
        <v>30.129375</v>
      </c>
      <c r="O51">
        <f>Sheet5!F51/(Sheet3!$M47+Sheet3!$N47*Sheet3!E$1)</f>
        <v>35.072187499999998</v>
      </c>
      <c r="P51">
        <f>Sheet5!G51/(Sheet3!$M47+Sheet3!$N47*Sheet3!F$1)</f>
        <v>40.015000000000001</v>
      </c>
      <c r="Q51">
        <f>Sheet5!H51/(Sheet3!$M47+Sheet3!$N47*Sheet3!G$1)</f>
        <v>44.957812499999996</v>
      </c>
      <c r="S51" t="str">
        <f t="shared" si="5"/>
        <v>Maw of Death</v>
      </c>
      <c r="T51">
        <f>Sheet5!C51/(Sheet3!$K47+Sheet3!$L47*Sheet3!B$1)</f>
        <v>4.6271428571428572</v>
      </c>
      <c r="U51">
        <f>Sheet5!D51/(Sheet3!$K47+Sheet3!$L47*Sheet3!C$1)</f>
        <v>4.9144512195121948</v>
      </c>
      <c r="V51">
        <f>Sheet5!E51/(Sheet3!$K47+Sheet3!$L47*Sheet3!D$1)</f>
        <v>5.1284042553191487</v>
      </c>
      <c r="W51">
        <f>Sheet5!F51/(Sheet3!$K47+Sheet3!$L47*Sheet3!E$1)</f>
        <v>5.2939150943396225</v>
      </c>
      <c r="X51">
        <f>Sheet5!G51/(Sheet3!$K47+Sheet3!$L47*Sheet3!F$1)</f>
        <v>5.4257627118644072</v>
      </c>
      <c r="Y51">
        <f>Sheet5!H51/(Sheet3!$K47+Sheet3!$L47*Sheet3!G$1)</f>
        <v>5.5332692307692302</v>
      </c>
      <c r="AA51" t="str">
        <f t="shared" si="2"/>
        <v>Maw of Death</v>
      </c>
      <c r="AB51">
        <f>(Sheet3!$K47+Sheet3!$L47*Sheet3!B$1) / VLOOKUP(Sheet3!$J47,Sheet2!$A$2:$N$29,14,FALSE)</f>
        <v>21.875</v>
      </c>
      <c r="AC51">
        <f>(Sheet3!$K47+Sheet3!$L47*Sheet3!C$1) / VLOOKUP(Sheet3!$J47,Sheet2!$A$2:$N$29,14,FALSE)</f>
        <v>25.625</v>
      </c>
      <c r="AD51">
        <f>(Sheet3!$K47+Sheet3!$L47*Sheet3!D$1) / VLOOKUP(Sheet3!$J47,Sheet2!$A$2:$N$29,14,FALSE)</f>
        <v>29.375</v>
      </c>
      <c r="AE51">
        <f>(Sheet3!$K47+Sheet3!$L47*Sheet3!E$1) / VLOOKUP(Sheet3!$J47,Sheet2!$A$2:$N$29,14,FALSE)</f>
        <v>33.125</v>
      </c>
      <c r="AF51">
        <f>(Sheet3!$K47+Sheet3!$L47*Sheet3!F$1) / VLOOKUP(Sheet3!$J47,Sheet2!$A$2:$N$29,14,FALSE)</f>
        <v>36.875</v>
      </c>
      <c r="AG51">
        <f>(Sheet3!$K47+Sheet3!$L47*Sheet3!G$1) / VLOOKUP(Sheet3!$J47,Sheet2!$A$2:$N$29,14,FALSE)</f>
        <v>40.625</v>
      </c>
      <c r="AI51" t="str">
        <f t="shared" si="3"/>
        <v>Maw of Death</v>
      </c>
      <c r="AJ51">
        <f>C51/VLOOKUP(Sheet3!$J47,Sheet2!$A$2:$N$29,13,FALSE)</f>
        <v>0.1041981663181599</v>
      </c>
      <c r="AK51">
        <f>D51/VLOOKUP(Sheet3!$J47,Sheet2!$A$2:$N$29,13,FALSE)</f>
        <v>0.12963969760334568</v>
      </c>
      <c r="AL51">
        <f>E51/VLOOKUP(Sheet3!$J47,Sheet2!$A$2:$N$29,13,FALSE)</f>
        <v>0.15508122888853146</v>
      </c>
      <c r="AM51">
        <f>F51/VLOOKUP(Sheet3!$J47,Sheet2!$A$2:$N$29,13,FALSE)</f>
        <v>0.18052276017371724</v>
      </c>
      <c r="AN51">
        <f>G51/VLOOKUP(Sheet3!$J47,Sheet2!$A$2:$N$29,13,FALSE)</f>
        <v>0.20596429145890305</v>
      </c>
      <c r="AO51">
        <f>H51/VLOOKUP(Sheet3!$J47,Sheet2!$A$2:$N$29,13,FALSE)</f>
        <v>0.2314058227440888</v>
      </c>
    </row>
    <row r="52" spans="1:41">
      <c r="A52" t="str">
        <f>Sheet3!A48</f>
        <v>Cinderfury</v>
      </c>
      <c r="B52" t="str">
        <f>Sheet3!J48</f>
        <v>Emberwraith</v>
      </c>
      <c r="C52">
        <f>Sheet3!C48</f>
        <v>172.73999999999998</v>
      </c>
      <c r="D52">
        <f>Sheet3!D48</f>
        <v>247.04599999999999</v>
      </c>
      <c r="E52">
        <f>Sheet3!E48</f>
        <v>321.35199999999998</v>
      </c>
      <c r="F52">
        <f>Sheet3!F48</f>
        <v>395.65800000000002</v>
      </c>
      <c r="G52">
        <f>Sheet3!G48</f>
        <v>469.964</v>
      </c>
      <c r="H52">
        <f>Sheet3!H48</f>
        <v>544.27</v>
      </c>
      <c r="K52" t="str">
        <f t="shared" si="0"/>
        <v>Cinderfury</v>
      </c>
      <c r="L52">
        <f>Sheet5!C52/(Sheet3!$M48+Sheet3!$N48*Sheet3!B$1)</f>
        <v>12.338571428571427</v>
      </c>
      <c r="M52">
        <f>Sheet5!D52/(Sheet3!$M48+Sheet3!$N48*Sheet3!C$1)</f>
        <v>17.646142857142856</v>
      </c>
      <c r="N52">
        <f>Sheet5!E52/(Sheet3!$M48+Sheet3!$N48*Sheet3!D$1)</f>
        <v>22.953714285714284</v>
      </c>
      <c r="O52">
        <f>Sheet5!F52/(Sheet3!$M48+Sheet3!$N48*Sheet3!E$1)</f>
        <v>28.261285714285716</v>
      </c>
      <c r="P52">
        <f>Sheet5!G52/(Sheet3!$M48+Sheet3!$N48*Sheet3!F$1)</f>
        <v>33.568857142857141</v>
      </c>
      <c r="Q52">
        <f>Sheet5!H52/(Sheet3!$M48+Sheet3!$N48*Sheet3!G$1)</f>
        <v>38.876428571428569</v>
      </c>
      <c r="S52" t="str">
        <f t="shared" si="5"/>
        <v>Cinderfury</v>
      </c>
      <c r="T52">
        <f>Sheet5!C52/(Sheet3!$K48+Sheet3!$L48*Sheet3!B$1)</f>
        <v>3.8386666666666662</v>
      </c>
      <c r="U52">
        <f>Sheet5!D52/(Sheet3!$K48+Sheet3!$L48*Sheet3!C$1)</f>
        <v>4.8440392156862746</v>
      </c>
      <c r="V52">
        <f>Sheet5!E52/(Sheet3!$K48+Sheet3!$L48*Sheet3!D$1)</f>
        <v>5.6377543859649117</v>
      </c>
      <c r="W52">
        <f>Sheet5!F52/(Sheet3!$K48+Sheet3!$L48*Sheet3!E$1)</f>
        <v>6.2802857142857142</v>
      </c>
      <c r="X52">
        <f>Sheet5!G52/(Sheet3!$K48+Sheet3!$L48*Sheet3!F$1)</f>
        <v>6.8110724637681157</v>
      </c>
      <c r="Y52">
        <f>Sheet5!H52/(Sheet3!$K48+Sheet3!$L48*Sheet3!G$1)</f>
        <v>7.2569333333333335</v>
      </c>
      <c r="AA52" t="str">
        <f t="shared" si="2"/>
        <v>Cinderfury</v>
      </c>
      <c r="AB52">
        <f>(Sheet3!$K48+Sheet3!$L48*Sheet3!B$1) / VLOOKUP(Sheet3!$J48,Sheet2!$A$2:$N$29,14,FALSE)</f>
        <v>23.65930599369085</v>
      </c>
      <c r="AC52">
        <f>(Sheet3!$K48+Sheet3!$L48*Sheet3!C$1) / VLOOKUP(Sheet3!$J48,Sheet2!$A$2:$N$29,14,FALSE)</f>
        <v>26.813880126182962</v>
      </c>
      <c r="AD52">
        <f>(Sheet3!$K48+Sheet3!$L48*Sheet3!D$1) / VLOOKUP(Sheet3!$J48,Sheet2!$A$2:$N$29,14,FALSE)</f>
        <v>29.968454258675077</v>
      </c>
      <c r="AE52">
        <f>(Sheet3!$K48+Sheet3!$L48*Sheet3!E$1) / VLOOKUP(Sheet3!$J48,Sheet2!$A$2:$N$29,14,FALSE)</f>
        <v>33.123028391167189</v>
      </c>
      <c r="AF52">
        <f>(Sheet3!$K48+Sheet3!$L48*Sheet3!F$1) / VLOOKUP(Sheet3!$J48,Sheet2!$A$2:$N$29,14,FALSE)</f>
        <v>36.277602523659304</v>
      </c>
      <c r="AG52">
        <f>(Sheet3!$K48+Sheet3!$L48*Sheet3!G$1) / VLOOKUP(Sheet3!$J48,Sheet2!$A$2:$N$29,14,FALSE)</f>
        <v>39.43217665615142</v>
      </c>
      <c r="AI52" t="str">
        <f t="shared" si="3"/>
        <v>Cinderfury</v>
      </c>
      <c r="AJ52">
        <f>C52/VLOOKUP(Sheet3!$J48,Sheet2!$A$2:$N$29,13,FALSE)</f>
        <v>0.11445419910551599</v>
      </c>
      <c r="AK52">
        <f>D52/VLOOKUP(Sheet3!$J48,Sheet2!$A$2:$N$29,13,FALSE)</f>
        <v>0.16368792446579428</v>
      </c>
      <c r="AL52">
        <f>E52/VLOOKUP(Sheet3!$J48,Sheet2!$A$2:$N$29,13,FALSE)</f>
        <v>0.21292164982607256</v>
      </c>
      <c r="AM52">
        <f>F52/VLOOKUP(Sheet3!$J48,Sheet2!$A$2:$N$29,13,FALSE)</f>
        <v>0.2621553751863509</v>
      </c>
      <c r="AN52">
        <f>G52/VLOOKUP(Sheet3!$J48,Sheet2!$A$2:$N$29,13,FALSE)</f>
        <v>0.31138910054662916</v>
      </c>
      <c r="AO52">
        <f>H52/VLOOKUP(Sheet3!$J48,Sheet2!$A$2:$N$29,13,FALSE)</f>
        <v>0.36062282590690747</v>
      </c>
    </row>
    <row r="53" spans="1:41">
      <c r="A53" t="str">
        <f>Sheet3!A49</f>
        <v>Rend Soul</v>
      </c>
      <c r="B53" t="str">
        <f>Sheet3!J49</f>
        <v>Incarnation</v>
      </c>
      <c r="C53">
        <f>Sheet3!C49</f>
        <v>263.26</v>
      </c>
      <c r="D53">
        <f>Sheet3!D49</f>
        <v>293.702</v>
      </c>
      <c r="E53">
        <f>Sheet3!E49</f>
        <v>324.14400000000001</v>
      </c>
      <c r="F53">
        <f>Sheet3!F49</f>
        <v>354.58600000000001</v>
      </c>
      <c r="G53">
        <f>Sheet3!G49</f>
        <v>385.02800000000002</v>
      </c>
      <c r="H53">
        <f>Sheet3!H49</f>
        <v>415.46999999999997</v>
      </c>
      <c r="K53" t="str">
        <f t="shared" si="0"/>
        <v>Rend Soul</v>
      </c>
      <c r="L53">
        <f>Sheet5!C53/(Sheet3!$M49+Sheet3!$N49*Sheet3!B$1)</f>
        <v>9.7503703703703692</v>
      </c>
      <c r="M53">
        <f>Sheet5!D53/(Sheet3!$M49+Sheet3!$N49*Sheet3!C$1)</f>
        <v>12.237583333333333</v>
      </c>
      <c r="N53">
        <f>Sheet5!E53/(Sheet3!$M49+Sheet3!$N49*Sheet3!D$1)</f>
        <v>15.435428571428572</v>
      </c>
      <c r="O53">
        <f>Sheet5!F53/(Sheet3!$M49+Sheet3!$N49*Sheet3!E$1)</f>
        <v>19.699222222222222</v>
      </c>
      <c r="P53">
        <f>Sheet5!G53/(Sheet3!$M49+Sheet3!$N49*Sheet3!F$1)</f>
        <v>25.668533333333336</v>
      </c>
      <c r="Q53">
        <f>Sheet5!H53/(Sheet3!$M49+Sheet3!$N49*Sheet3!G$1)</f>
        <v>34.622499999999995</v>
      </c>
      <c r="S53" t="str">
        <f t="shared" si="5"/>
        <v>Rend Soul</v>
      </c>
      <c r="T53">
        <f>Sheet5!C53/(Sheet3!$K49+Sheet3!$L49*Sheet3!B$1)</f>
        <v>4.786545454545454</v>
      </c>
      <c r="U53">
        <f>Sheet5!D53/(Sheet3!$K49+Sheet3!$L49*Sheet3!C$1)</f>
        <v>4.8147868852459013</v>
      </c>
      <c r="V53">
        <f>Sheet5!E53/(Sheet3!$K49+Sheet3!$L49*Sheet3!D$1)</f>
        <v>4.8379701492537315</v>
      </c>
      <c r="W53">
        <f>Sheet5!F53/(Sheet3!$K49+Sheet3!$L49*Sheet3!E$1)</f>
        <v>4.8573424657534252</v>
      </c>
      <c r="X53">
        <f>Sheet5!G53/(Sheet3!$K49+Sheet3!$L49*Sheet3!F$1)</f>
        <v>4.8737721518987343</v>
      </c>
      <c r="Y53">
        <f>Sheet5!H53/(Sheet3!$K49+Sheet3!$L49*Sheet3!G$1)</f>
        <v>4.8878823529411761</v>
      </c>
      <c r="AA53" t="str">
        <f t="shared" si="2"/>
        <v>Rend Soul</v>
      </c>
      <c r="AB53">
        <f>(Sheet3!$K49+Sheet3!$L49*Sheet3!B$1) / VLOOKUP(Sheet3!$J49,Sheet2!$A$2:$N$29,14,FALSE)</f>
        <v>26.103464641670623</v>
      </c>
      <c r="AC53">
        <f>(Sheet3!$K49+Sheet3!$L49*Sheet3!C$1) / VLOOKUP(Sheet3!$J49,Sheet2!$A$2:$N$29,14,FALSE)</f>
        <v>28.951115329852875</v>
      </c>
      <c r="AD53">
        <f>(Sheet3!$K49+Sheet3!$L49*Sheet3!D$1) / VLOOKUP(Sheet3!$J49,Sheet2!$A$2:$N$29,14,FALSE)</f>
        <v>31.798766018035124</v>
      </c>
      <c r="AE53">
        <f>(Sheet3!$K49+Sheet3!$L49*Sheet3!E$1) / VLOOKUP(Sheet3!$J49,Sheet2!$A$2:$N$29,14,FALSE)</f>
        <v>34.646416706217373</v>
      </c>
      <c r="AF53">
        <f>(Sheet3!$K49+Sheet3!$L49*Sheet3!F$1) / VLOOKUP(Sheet3!$J49,Sheet2!$A$2:$N$29,14,FALSE)</f>
        <v>37.494067394399622</v>
      </c>
      <c r="AG53">
        <f>(Sheet3!$K49+Sheet3!$L49*Sheet3!G$1) / VLOOKUP(Sheet3!$J49,Sheet2!$A$2:$N$29,14,FALSE)</f>
        <v>40.341718082581878</v>
      </c>
      <c r="AI53" t="str">
        <f t="shared" si="3"/>
        <v>Rend Soul</v>
      </c>
      <c r="AJ53">
        <f>C53/VLOOKUP(Sheet3!$J49,Sheet2!$A$2:$N$29,13,FALSE)</f>
        <v>0.23727805317710679</v>
      </c>
      <c r="AK53">
        <f>D53/VLOOKUP(Sheet3!$J49,Sheet2!$A$2:$N$29,13,FALSE)</f>
        <v>0.26471563767462819</v>
      </c>
      <c r="AL53">
        <f>E53/VLOOKUP(Sheet3!$J49,Sheet2!$A$2:$N$29,13,FALSE)</f>
        <v>0.29215322217214962</v>
      </c>
      <c r="AM53">
        <f>F53/VLOOKUP(Sheet3!$J49,Sheet2!$A$2:$N$29,13,FALSE)</f>
        <v>0.31959080666967105</v>
      </c>
      <c r="AN53">
        <f>G53/VLOOKUP(Sheet3!$J49,Sheet2!$A$2:$N$29,13,FALSE)</f>
        <v>0.34702839116719247</v>
      </c>
      <c r="AO53">
        <f>H53/VLOOKUP(Sheet3!$J49,Sheet2!$A$2:$N$29,13,FALSE)</f>
        <v>0.37446597566471379</v>
      </c>
    </row>
    <row r="54" spans="1:41">
      <c r="A54" t="str">
        <f>Sheet3!A50</f>
        <v>Mortal Strike</v>
      </c>
      <c r="B54" t="str">
        <f>Sheet3!J50</f>
        <v>Sorrow Liege</v>
      </c>
      <c r="C54">
        <f>Sheet3!C50</f>
        <v>105.95</v>
      </c>
      <c r="D54">
        <f>Sheet3!D50</f>
        <v>156.91500000000002</v>
      </c>
      <c r="E54">
        <f>Sheet3!E50</f>
        <v>207.88</v>
      </c>
      <c r="F54">
        <f>Sheet3!F50</f>
        <v>258.84500000000003</v>
      </c>
      <c r="G54">
        <f>Sheet3!G50</f>
        <v>309.81</v>
      </c>
      <c r="H54">
        <f>Sheet3!H50</f>
        <v>360.77500000000003</v>
      </c>
      <c r="K54" t="str">
        <f t="shared" si="0"/>
        <v>Mortal Strike</v>
      </c>
      <c r="L54">
        <f>Sheet5!C54/(Sheet3!$M50+Sheet3!$N50*Sheet3!B$1)</f>
        <v>13.24375</v>
      </c>
      <c r="M54">
        <f>Sheet5!D54/(Sheet3!$M50+Sheet3!$N50*Sheet3!C$1)</f>
        <v>19.614375000000003</v>
      </c>
      <c r="N54">
        <f>Sheet5!E54/(Sheet3!$M50+Sheet3!$N50*Sheet3!D$1)</f>
        <v>25.984999999999999</v>
      </c>
      <c r="O54">
        <f>Sheet5!F54/(Sheet3!$M50+Sheet3!$N50*Sheet3!E$1)</f>
        <v>32.355625000000003</v>
      </c>
      <c r="P54">
        <f>Sheet5!G54/(Sheet3!$M50+Sheet3!$N50*Sheet3!F$1)</f>
        <v>38.72625</v>
      </c>
      <c r="Q54">
        <f>Sheet5!H54/(Sheet3!$M50+Sheet3!$N50*Sheet3!G$1)</f>
        <v>45.096875000000004</v>
      </c>
      <c r="S54" t="str">
        <f t="shared" si="5"/>
        <v>Mortal Strike</v>
      </c>
      <c r="T54">
        <f>Sheet5!C54/(Sheet3!$K50+Sheet3!$L50*Sheet3!B$1)</f>
        <v>2.3544444444444443</v>
      </c>
      <c r="U54">
        <f>Sheet5!D54/(Sheet3!$K50+Sheet3!$L50*Sheet3!C$1)</f>
        <v>2.7528947368421055</v>
      </c>
      <c r="V54">
        <f>Sheet5!E54/(Sheet3!$K50+Sheet3!$L50*Sheet3!D$1)</f>
        <v>3.0127536231884058</v>
      </c>
      <c r="W54">
        <f>Sheet5!F54/(Sheet3!$K50+Sheet3!$L50*Sheet3!E$1)</f>
        <v>3.1956172839506176</v>
      </c>
      <c r="X54">
        <f>Sheet5!G54/(Sheet3!$K50+Sheet3!$L50*Sheet3!F$1)</f>
        <v>3.3312903225806454</v>
      </c>
      <c r="Y54">
        <f>Sheet5!H54/(Sheet3!$K50+Sheet3!$L50*Sheet3!G$1)</f>
        <v>3.4359523809523811</v>
      </c>
      <c r="AA54" t="str">
        <f t="shared" si="2"/>
        <v>Mortal Strike</v>
      </c>
      <c r="AB54">
        <f>(Sheet3!$K50+Sheet3!$L50*Sheet3!B$1) / VLOOKUP(Sheet3!$J50,Sheet2!$A$2:$N$29,14,FALSE)</f>
        <v>25.210084033613448</v>
      </c>
      <c r="AC54">
        <f>(Sheet3!$K50+Sheet3!$L50*Sheet3!C$1) / VLOOKUP(Sheet3!$J50,Sheet2!$A$2:$N$29,14,FALSE)</f>
        <v>31.932773109243698</v>
      </c>
      <c r="AD54">
        <f>(Sheet3!$K50+Sheet3!$L50*Sheet3!D$1) / VLOOKUP(Sheet3!$J50,Sheet2!$A$2:$N$29,14,FALSE)</f>
        <v>38.655462184873954</v>
      </c>
      <c r="AE54">
        <f>(Sheet3!$K50+Sheet3!$L50*Sheet3!E$1) / VLOOKUP(Sheet3!$J50,Sheet2!$A$2:$N$29,14,FALSE)</f>
        <v>45.378151260504204</v>
      </c>
      <c r="AF54">
        <f>(Sheet3!$K50+Sheet3!$L50*Sheet3!F$1) / VLOOKUP(Sheet3!$J50,Sheet2!$A$2:$N$29,14,FALSE)</f>
        <v>52.100840336134453</v>
      </c>
      <c r="AG54">
        <f>(Sheet3!$K50+Sheet3!$L50*Sheet3!G$1) / VLOOKUP(Sheet3!$J50,Sheet2!$A$2:$N$29,14,FALSE)</f>
        <v>58.82352941176471</v>
      </c>
      <c r="AI54" t="str">
        <f t="shared" si="3"/>
        <v>Mortal Strike</v>
      </c>
      <c r="AJ54">
        <f>C54/VLOOKUP(Sheet3!$J50,Sheet2!$A$2:$N$29,13,FALSE)</f>
        <v>6.9135399673735734E-2</v>
      </c>
      <c r="AK54">
        <f>D54/VLOOKUP(Sheet3!$J50,Sheet2!$A$2:$N$29,13,FALSE)</f>
        <v>0.1023915171288744</v>
      </c>
      <c r="AL54">
        <f>E54/VLOOKUP(Sheet3!$J50,Sheet2!$A$2:$N$29,13,FALSE)</f>
        <v>0.13564763458401305</v>
      </c>
      <c r="AM54">
        <f>F54/VLOOKUP(Sheet3!$J50,Sheet2!$A$2:$N$29,13,FALSE)</f>
        <v>0.16890375203915173</v>
      </c>
      <c r="AN54">
        <f>G54/VLOOKUP(Sheet3!$J50,Sheet2!$A$2:$N$29,13,FALSE)</f>
        <v>0.20215986949429038</v>
      </c>
      <c r="AO54">
        <f>H54/VLOOKUP(Sheet3!$J50,Sheet2!$A$2:$N$29,13,FALSE)</f>
        <v>0.23541598694942906</v>
      </c>
    </row>
    <row r="55" spans="1:41">
      <c r="A55" t="str">
        <f>Sheet3!A51</f>
        <v>Shatter</v>
      </c>
      <c r="B55" t="str">
        <f>Sheet3!J51</f>
        <v>Glacial Tyrant</v>
      </c>
      <c r="C55">
        <f>Sheet3!C51</f>
        <v>124.96</v>
      </c>
      <c r="D55">
        <f>Sheet3!D51</f>
        <v>158.88999999999999</v>
      </c>
      <c r="E55">
        <f>Sheet3!E51</f>
        <v>192.82</v>
      </c>
      <c r="F55">
        <f>Sheet3!F51</f>
        <v>226.75</v>
      </c>
      <c r="G55">
        <f>Sheet3!G51</f>
        <v>260.67999999999995</v>
      </c>
      <c r="H55">
        <f>Sheet3!H51</f>
        <v>294.61</v>
      </c>
      <c r="K55" t="str">
        <f t="shared" si="0"/>
        <v>Shatter</v>
      </c>
      <c r="L55">
        <f>Sheet5!C55/(Sheet3!$M51+Sheet3!$N51*Sheet3!B$1)</f>
        <v>20.826666666666664</v>
      </c>
      <c r="M55">
        <f>Sheet5!D55/(Sheet3!$M51+Sheet3!$N51*Sheet3!C$1)</f>
        <v>26.481666666666666</v>
      </c>
      <c r="N55">
        <f>Sheet5!E55/(Sheet3!$M51+Sheet3!$N51*Sheet3!D$1)</f>
        <v>32.136666666666663</v>
      </c>
      <c r="O55">
        <f>Sheet5!F55/(Sheet3!$M51+Sheet3!$N51*Sheet3!E$1)</f>
        <v>37.791666666666664</v>
      </c>
      <c r="P55">
        <f>Sheet5!G55/(Sheet3!$M51+Sheet3!$N51*Sheet3!F$1)</f>
        <v>43.446666666666658</v>
      </c>
      <c r="Q55">
        <f>Sheet5!H55/(Sheet3!$M51+Sheet3!$N51*Sheet3!G$1)</f>
        <v>49.101666666666667</v>
      </c>
      <c r="S55" t="str">
        <f t="shared" si="5"/>
        <v>Shatter</v>
      </c>
      <c r="T55">
        <f>Sheet5!C55/(Sheet3!$K51+Sheet3!$L51*Sheet3!B$1)</f>
        <v>3.5702857142857143</v>
      </c>
      <c r="U55">
        <f>Sheet5!D55/(Sheet3!$K51+Sheet3!$L51*Sheet3!C$1)</f>
        <v>3.8753658536585363</v>
      </c>
      <c r="V55">
        <f>Sheet5!E55/(Sheet3!$K51+Sheet3!$L51*Sheet3!D$1)</f>
        <v>4.1025531914893616</v>
      </c>
      <c r="W55">
        <f>Sheet5!F55/(Sheet3!$K51+Sheet3!$L51*Sheet3!E$1)</f>
        <v>4.2783018867924527</v>
      </c>
      <c r="X55">
        <f>Sheet5!G55/(Sheet3!$K51+Sheet3!$L51*Sheet3!F$1)</f>
        <v>4.4183050847457617</v>
      </c>
      <c r="Y55">
        <f>Sheet5!H55/(Sheet3!$K51+Sheet3!$L51*Sheet3!G$1)</f>
        <v>4.532461538461539</v>
      </c>
      <c r="AA55" t="str">
        <f t="shared" si="2"/>
        <v>Shatter</v>
      </c>
      <c r="AB55">
        <f>(Sheet3!$K51+Sheet3!$L51*Sheet3!B$1) / VLOOKUP(Sheet3!$J51,Sheet2!$A$2:$N$29,14,FALSE)</f>
        <v>20.097616996841804</v>
      </c>
      <c r="AC55">
        <f>(Sheet3!$K51+Sheet3!$L51*Sheet3!C$1) / VLOOKUP(Sheet3!$J51,Sheet2!$A$2:$N$29,14,FALSE)</f>
        <v>23.542922767728967</v>
      </c>
      <c r="AD55">
        <f>(Sheet3!$K51+Sheet3!$L51*Sheet3!D$1) / VLOOKUP(Sheet3!$J51,Sheet2!$A$2:$N$29,14,FALSE)</f>
        <v>26.988228538616134</v>
      </c>
      <c r="AE55">
        <f>(Sheet3!$K51+Sheet3!$L51*Sheet3!E$1) / VLOOKUP(Sheet3!$J51,Sheet2!$A$2:$N$29,14,FALSE)</f>
        <v>30.433534309503301</v>
      </c>
      <c r="AF55">
        <f>(Sheet3!$K51+Sheet3!$L51*Sheet3!F$1) / VLOOKUP(Sheet3!$J51,Sheet2!$A$2:$N$29,14,FALSE)</f>
        <v>33.878840080390468</v>
      </c>
      <c r="AG55">
        <f>(Sheet3!$K51+Sheet3!$L51*Sheet3!G$1) / VLOOKUP(Sheet3!$J51,Sheet2!$A$2:$N$29,14,FALSE)</f>
        <v>37.324145851277635</v>
      </c>
      <c r="AI55" t="str">
        <f t="shared" si="3"/>
        <v>Shatter</v>
      </c>
      <c r="AJ55">
        <f>C55/VLOOKUP(Sheet3!$J51,Sheet2!$A$2:$N$29,13,FALSE)</f>
        <v>7.380980507974011E-2</v>
      </c>
      <c r="AK55">
        <f>D55/VLOOKUP(Sheet3!$J51,Sheet2!$A$2:$N$29,13,FALSE)</f>
        <v>9.3851151801535734E-2</v>
      </c>
      <c r="AL55">
        <f>E55/VLOOKUP(Sheet3!$J51,Sheet2!$A$2:$N$29,13,FALSE)</f>
        <v>0.11389249852333137</v>
      </c>
      <c r="AM55">
        <f>F55/VLOOKUP(Sheet3!$J51,Sheet2!$A$2:$N$29,13,FALSE)</f>
        <v>0.133933845245127</v>
      </c>
      <c r="AN55">
        <f>G55/VLOOKUP(Sheet3!$J51,Sheet2!$A$2:$N$29,13,FALSE)</f>
        <v>0.15397519196692261</v>
      </c>
      <c r="AO55">
        <f>H55/VLOOKUP(Sheet3!$J51,Sheet2!$A$2:$N$29,13,FALSE)</f>
        <v>0.17401653868871828</v>
      </c>
    </row>
    <row r="56" spans="1:41">
      <c r="A56" t="str">
        <f>Sheet3!A52</f>
        <v>Dominant Blow (Str)</v>
      </c>
      <c r="B56" t="str">
        <f>Sheet3!J52</f>
        <v>Crimson Squall</v>
      </c>
      <c r="C56">
        <f>Sheet3!C52</f>
        <v>131.55000000000001</v>
      </c>
      <c r="D56">
        <f>Sheet3!D52</f>
        <v>175.86</v>
      </c>
      <c r="E56">
        <f>Sheet3!E52</f>
        <v>220.17</v>
      </c>
      <c r="F56">
        <f>Sheet3!F52</f>
        <v>264.48</v>
      </c>
      <c r="G56">
        <f>Sheet3!G52</f>
        <v>308.78999999999996</v>
      </c>
      <c r="H56">
        <f>Sheet3!H52</f>
        <v>353.1</v>
      </c>
      <c r="K56" t="str">
        <f t="shared" si="0"/>
        <v>Dominant Blow (Str)</v>
      </c>
      <c r="L56">
        <f>Sheet5!C56/(Sheet3!$M52+Sheet3!$N52*Sheet3!B$1)</f>
        <v>16.443750000000001</v>
      </c>
      <c r="M56">
        <f>Sheet5!D56/(Sheet3!$M52+Sheet3!$N52*Sheet3!C$1)</f>
        <v>21.982500000000002</v>
      </c>
      <c r="N56">
        <f>Sheet5!E56/(Sheet3!$M52+Sheet3!$N52*Sheet3!D$1)</f>
        <v>27.521249999999998</v>
      </c>
      <c r="O56">
        <f>Sheet5!F56/(Sheet3!$M52+Sheet3!$N52*Sheet3!E$1)</f>
        <v>33.06</v>
      </c>
      <c r="P56">
        <f>Sheet5!G56/(Sheet3!$M52+Sheet3!$N52*Sheet3!F$1)</f>
        <v>38.598749999999995</v>
      </c>
      <c r="Q56">
        <f>Sheet5!H56/(Sheet3!$M52+Sheet3!$N52*Sheet3!G$1)</f>
        <v>44.137500000000003</v>
      </c>
      <c r="S56" t="str">
        <f t="shared" si="5"/>
        <v>Dominant Blow (Str)</v>
      </c>
      <c r="T56">
        <f>Sheet5!C56/(Sheet3!$K52+Sheet3!$L52*Sheet3!B$1)</f>
        <v>1.4616666666666669</v>
      </c>
      <c r="U56">
        <f>Sheet5!D56/(Sheet3!$K52+Sheet3!$L52*Sheet3!C$1)</f>
        <v>1.643551401869159</v>
      </c>
      <c r="V56">
        <f>Sheet5!E56/(Sheet3!$K52+Sheet3!$L52*Sheet3!D$1)</f>
        <v>1.7755645161290321</v>
      </c>
      <c r="W56">
        <f>Sheet5!F56/(Sheet3!$K52+Sheet3!$L52*Sheet3!E$1)</f>
        <v>1.8757446808510641</v>
      </c>
      <c r="X56">
        <f>Sheet5!G56/(Sheet3!$K52+Sheet3!$L52*Sheet3!F$1)</f>
        <v>1.9543670886075948</v>
      </c>
      <c r="Y56">
        <f>Sheet5!H56/(Sheet3!$K52+Sheet3!$L52*Sheet3!G$1)</f>
        <v>2.0177142857142858</v>
      </c>
      <c r="AA56" t="str">
        <f t="shared" si="2"/>
        <v>Dominant Blow (Str)</v>
      </c>
      <c r="AB56">
        <f>(Sheet3!$K52+Sheet3!$L52*Sheet3!B$1) / VLOOKUP(Sheet3!$J52,Sheet2!$A$2:$N$29,14,FALSE)</f>
        <v>45.78987534978377</v>
      </c>
      <c r="AC56">
        <f>(Sheet3!$K52+Sheet3!$L52*Sheet3!C$1) / VLOOKUP(Sheet3!$J52,Sheet2!$A$2:$N$29,14,FALSE)</f>
        <v>54.439074026965152</v>
      </c>
      <c r="AD56">
        <f>(Sheet3!$K52+Sheet3!$L52*Sheet3!D$1) / VLOOKUP(Sheet3!$J52,Sheet2!$A$2:$N$29,14,FALSE)</f>
        <v>63.088272704146526</v>
      </c>
      <c r="AE56">
        <f>(Sheet3!$K52+Sheet3!$L52*Sheet3!E$1) / VLOOKUP(Sheet3!$J52,Sheet2!$A$2:$N$29,14,FALSE)</f>
        <v>71.737471381327907</v>
      </c>
      <c r="AF56">
        <f>(Sheet3!$K52+Sheet3!$L52*Sheet3!F$1) / VLOOKUP(Sheet3!$J52,Sheet2!$A$2:$N$29,14,FALSE)</f>
        <v>80.386670058509281</v>
      </c>
      <c r="AG56">
        <f>(Sheet3!$K52+Sheet3!$L52*Sheet3!G$1) / VLOOKUP(Sheet3!$J52,Sheet2!$A$2:$N$29,14,FALSE)</f>
        <v>89.035868735690656</v>
      </c>
      <c r="AI56" t="str">
        <f t="shared" si="3"/>
        <v>Dominant Blow (Str)</v>
      </c>
      <c r="AJ56">
        <f>C56/VLOOKUP(Sheet3!$J52,Sheet2!$A$2:$N$29,13,FALSE)</f>
        <v>0.10538754255958342</v>
      </c>
      <c r="AK56">
        <f>D56/VLOOKUP(Sheet3!$J52,Sheet2!$A$2:$N$29,13,FALSE)</f>
        <v>0.14088523933506911</v>
      </c>
      <c r="AL56">
        <f>E56/VLOOKUP(Sheet3!$J52,Sheet2!$A$2:$N$29,13,FALSE)</f>
        <v>0.17638293611055478</v>
      </c>
      <c r="AM56">
        <f>F56/VLOOKUP(Sheet3!$J52,Sheet2!$A$2:$N$29,13,FALSE)</f>
        <v>0.21188063288604048</v>
      </c>
      <c r="AN56">
        <f>G56/VLOOKUP(Sheet3!$J52,Sheet2!$A$2:$N$29,13,FALSE)</f>
        <v>0.24737832966152612</v>
      </c>
      <c r="AO56">
        <f>H56/VLOOKUP(Sheet3!$J52,Sheet2!$A$2:$N$29,13,FALSE)</f>
        <v>0.28287602643701182</v>
      </c>
    </row>
    <row r="57" spans="1:41">
      <c r="A57" t="str">
        <f>Sheet3!A53</f>
        <v>Dominant Blow (Agi)</v>
      </c>
      <c r="B57" t="str">
        <f>Sheet3!J53</f>
        <v>Crimson Squall</v>
      </c>
      <c r="C57">
        <f>Sheet3!C53</f>
        <v>78.584999999999994</v>
      </c>
      <c r="D57">
        <f>Sheet3!D53</f>
        <v>103.53649999999999</v>
      </c>
      <c r="E57">
        <f>Sheet3!E53</f>
        <v>128.488</v>
      </c>
      <c r="F57">
        <f>Sheet3!F53</f>
        <v>153.43949999999998</v>
      </c>
      <c r="G57">
        <f>Sheet3!G53</f>
        <v>178.39099999999999</v>
      </c>
      <c r="H57">
        <f>Sheet3!H53</f>
        <v>203.3425</v>
      </c>
      <c r="K57" t="str">
        <f t="shared" si="0"/>
        <v>Dominant Blow (Agi)</v>
      </c>
      <c r="L57">
        <f>Sheet5!C57/(Sheet3!$M53+Sheet3!$N53*Sheet3!B$1)</f>
        <v>9.8231249999999992</v>
      </c>
      <c r="M57">
        <f>Sheet5!D57/(Sheet3!$M53+Sheet3!$N53*Sheet3!C$1)</f>
        <v>12.942062499999999</v>
      </c>
      <c r="N57">
        <f>Sheet5!E57/(Sheet3!$M53+Sheet3!$N53*Sheet3!D$1)</f>
        <v>16.061</v>
      </c>
      <c r="O57">
        <f>Sheet5!F57/(Sheet3!$M53+Sheet3!$N53*Sheet3!E$1)</f>
        <v>19.179937499999998</v>
      </c>
      <c r="P57">
        <f>Sheet5!G57/(Sheet3!$M53+Sheet3!$N53*Sheet3!F$1)</f>
        <v>22.298874999999999</v>
      </c>
      <c r="Q57">
        <f>Sheet5!H57/(Sheet3!$M53+Sheet3!$N53*Sheet3!G$1)</f>
        <v>25.4178125</v>
      </c>
      <c r="S57" t="str">
        <f t="shared" si="5"/>
        <v>Dominant Blow (Agi)</v>
      </c>
      <c r="T57">
        <f>Sheet5!C57/(Sheet3!$K53+Sheet3!$L53*Sheet3!B$1)</f>
        <v>0.87316666666666665</v>
      </c>
      <c r="U57">
        <f>Sheet5!D57/(Sheet3!$K53+Sheet3!$L53*Sheet3!C$1)</f>
        <v>0.96763084112149522</v>
      </c>
      <c r="V57">
        <f>Sheet5!E57/(Sheet3!$K53+Sheet3!$L53*Sheet3!D$1)</f>
        <v>1.0361935483870968</v>
      </c>
      <c r="W57">
        <f>Sheet5!F57/(Sheet3!$K53+Sheet3!$L53*Sheet3!E$1)</f>
        <v>1.0882234042553189</v>
      </c>
      <c r="X57">
        <f>Sheet5!G57/(Sheet3!$K53+Sheet3!$L53*Sheet3!F$1)</f>
        <v>1.1290569620253164</v>
      </c>
      <c r="Y57">
        <f>Sheet5!H57/(Sheet3!$K53+Sheet3!$L53*Sheet3!G$1)</f>
        <v>1.1619571428571429</v>
      </c>
      <c r="AA57" t="str">
        <f t="shared" si="2"/>
        <v>Dominant Blow (Agi)</v>
      </c>
      <c r="AB57">
        <f>(Sheet3!$K53+Sheet3!$L53*Sheet3!B$1) / VLOOKUP(Sheet3!$J53,Sheet2!$A$2:$N$29,14,FALSE)</f>
        <v>45.78987534978377</v>
      </c>
      <c r="AC57">
        <f>(Sheet3!$K53+Sheet3!$L53*Sheet3!C$1) / VLOOKUP(Sheet3!$J53,Sheet2!$A$2:$N$29,14,FALSE)</f>
        <v>54.439074026965152</v>
      </c>
      <c r="AD57">
        <f>(Sheet3!$K53+Sheet3!$L53*Sheet3!D$1) / VLOOKUP(Sheet3!$J53,Sheet2!$A$2:$N$29,14,FALSE)</f>
        <v>63.088272704146526</v>
      </c>
      <c r="AE57">
        <f>(Sheet3!$K53+Sheet3!$L53*Sheet3!E$1) / VLOOKUP(Sheet3!$J53,Sheet2!$A$2:$N$29,14,FALSE)</f>
        <v>71.737471381327907</v>
      </c>
      <c r="AF57">
        <f>(Sheet3!$K53+Sheet3!$L53*Sheet3!F$1) / VLOOKUP(Sheet3!$J53,Sheet2!$A$2:$N$29,14,FALSE)</f>
        <v>80.386670058509281</v>
      </c>
      <c r="AG57">
        <f>(Sheet3!$K53+Sheet3!$L53*Sheet3!G$1) / VLOOKUP(Sheet3!$J53,Sheet2!$A$2:$N$29,14,FALSE)</f>
        <v>89.035868735690656</v>
      </c>
      <c r="AI57" t="str">
        <f t="shared" si="3"/>
        <v>Dominant Blow (Agi)</v>
      </c>
      <c r="AJ57">
        <f>C57/VLOOKUP(Sheet3!$J53,Sheet2!$A$2:$N$29,13,FALSE)</f>
        <v>6.2956138594031638E-2</v>
      </c>
      <c r="AK57">
        <f>D57/VLOOKUP(Sheet3!$J53,Sheet2!$A$2:$N$29,13,FALSE)</f>
        <v>8.2945323452833952E-2</v>
      </c>
      <c r="AL57">
        <f>E57/VLOOKUP(Sheet3!$J53,Sheet2!$A$2:$N$29,13,FALSE)</f>
        <v>0.10293450831163629</v>
      </c>
      <c r="AM57">
        <f>F57/VLOOKUP(Sheet3!$J53,Sheet2!$A$2:$N$29,13,FALSE)</f>
        <v>0.12292369317043859</v>
      </c>
      <c r="AN57">
        <f>G57/VLOOKUP(Sheet3!$J53,Sheet2!$A$2:$N$29,13,FALSE)</f>
        <v>0.14291287802924094</v>
      </c>
      <c r="AO57">
        <f>H57/VLOOKUP(Sheet3!$J53,Sheet2!$A$2:$N$29,13,FALSE)</f>
        <v>0.16290206288804326</v>
      </c>
    </row>
    <row r="58" spans="1:41">
      <c r="A58" t="str">
        <f>Sheet3!A54</f>
        <v>Dominant Blow (Int)</v>
      </c>
      <c r="B58" t="str">
        <f>Sheet3!J54</f>
        <v>Crimson Squall</v>
      </c>
      <c r="C58">
        <f>Sheet3!C54</f>
        <v>113.46375</v>
      </c>
      <c r="D58">
        <f>Sheet3!D54</f>
        <v>155.6875</v>
      </c>
      <c r="E58">
        <f>Sheet3!E54</f>
        <v>197.91125</v>
      </c>
      <c r="F58">
        <f>Sheet3!F54</f>
        <v>240.13499999999999</v>
      </c>
      <c r="G58">
        <f>Sheet3!G54</f>
        <v>282.35874999999999</v>
      </c>
      <c r="H58">
        <f>Sheet3!H54</f>
        <v>324.58249999999998</v>
      </c>
      <c r="K58" t="str">
        <f t="shared" si="0"/>
        <v>Dominant Blow (Int)</v>
      </c>
      <c r="L58">
        <f>Sheet5!C58/(Sheet3!$M54+Sheet3!$N54*Sheet3!B$1)</f>
        <v>14.182968750000001</v>
      </c>
      <c r="M58">
        <f>Sheet5!D58/(Sheet3!$M54+Sheet3!$N54*Sheet3!C$1)</f>
        <v>19.4609375</v>
      </c>
      <c r="N58">
        <f>Sheet5!E58/(Sheet3!$M54+Sheet3!$N54*Sheet3!D$1)</f>
        <v>24.738906249999999</v>
      </c>
      <c r="O58">
        <f>Sheet5!F58/(Sheet3!$M54+Sheet3!$N54*Sheet3!E$1)</f>
        <v>30.016874999999999</v>
      </c>
      <c r="P58">
        <f>Sheet5!G58/(Sheet3!$M54+Sheet3!$N54*Sheet3!F$1)</f>
        <v>35.294843749999998</v>
      </c>
      <c r="Q58">
        <f>Sheet5!H58/(Sheet3!$M54+Sheet3!$N54*Sheet3!G$1)</f>
        <v>40.572812499999998</v>
      </c>
      <c r="S58" t="str">
        <f t="shared" si="5"/>
        <v>Dominant Blow (Int)</v>
      </c>
      <c r="T58">
        <f>Sheet5!C58/(Sheet3!$K54+Sheet3!$L54*Sheet3!B$1)</f>
        <v>1.2607083333333333</v>
      </c>
      <c r="U58">
        <f>Sheet5!D58/(Sheet3!$K54+Sheet3!$L54*Sheet3!C$1)</f>
        <v>1.4550233644859814</v>
      </c>
      <c r="V58">
        <f>Sheet5!E58/(Sheet3!$K54+Sheet3!$L54*Sheet3!D$1)</f>
        <v>1.5960584677419354</v>
      </c>
      <c r="W58">
        <f>Sheet5!F58/(Sheet3!$K54+Sheet3!$L54*Sheet3!E$1)</f>
        <v>1.7030851063829786</v>
      </c>
      <c r="X58">
        <f>Sheet5!G58/(Sheet3!$K54+Sheet3!$L54*Sheet3!F$1)</f>
        <v>1.7870806962025316</v>
      </c>
      <c r="Y58">
        <f>Sheet5!H58/(Sheet3!$K54+Sheet3!$L54*Sheet3!G$1)</f>
        <v>1.8547571428571428</v>
      </c>
      <c r="AA58" t="str">
        <f t="shared" si="2"/>
        <v>Dominant Blow (Int)</v>
      </c>
      <c r="AB58">
        <f>(Sheet3!$K54+Sheet3!$L54*Sheet3!B$1) / VLOOKUP(Sheet3!$J54,Sheet2!$A$2:$N$29,14,FALSE)</f>
        <v>45.78987534978377</v>
      </c>
      <c r="AC58">
        <f>(Sheet3!$K54+Sheet3!$L54*Sheet3!C$1) / VLOOKUP(Sheet3!$J54,Sheet2!$A$2:$N$29,14,FALSE)</f>
        <v>54.439074026965152</v>
      </c>
      <c r="AD58">
        <f>(Sheet3!$K54+Sheet3!$L54*Sheet3!D$1) / VLOOKUP(Sheet3!$J54,Sheet2!$A$2:$N$29,14,FALSE)</f>
        <v>63.088272704146526</v>
      </c>
      <c r="AE58">
        <f>(Sheet3!$K54+Sheet3!$L54*Sheet3!E$1) / VLOOKUP(Sheet3!$J54,Sheet2!$A$2:$N$29,14,FALSE)</f>
        <v>71.737471381327907</v>
      </c>
      <c r="AF58">
        <f>(Sheet3!$K54+Sheet3!$L54*Sheet3!F$1) / VLOOKUP(Sheet3!$J54,Sheet2!$A$2:$N$29,14,FALSE)</f>
        <v>80.386670058509281</v>
      </c>
      <c r="AG58">
        <f>(Sheet3!$K54+Sheet3!$L54*Sheet3!G$1) / VLOOKUP(Sheet3!$J54,Sheet2!$A$2:$N$29,14,FALSE)</f>
        <v>89.035868735690656</v>
      </c>
      <c r="AI58" t="str">
        <f t="shared" si="3"/>
        <v>Dominant Blow (Int)</v>
      </c>
      <c r="AJ58">
        <f>C58/VLOOKUP(Sheet3!$J54,Sheet2!$A$2:$N$29,13,FALSE)</f>
        <v>9.0898257560584825E-2</v>
      </c>
      <c r="AK58">
        <f>D58/VLOOKUP(Sheet3!$J54,Sheet2!$A$2:$N$29,13,FALSE)</f>
        <v>0.12472461446024434</v>
      </c>
      <c r="AL58">
        <f>E58/VLOOKUP(Sheet3!$J54,Sheet2!$A$2:$N$29,13,FALSE)</f>
        <v>0.15855097135990387</v>
      </c>
      <c r="AM58">
        <f>F58/VLOOKUP(Sheet3!$J54,Sheet2!$A$2:$N$29,13,FALSE)</f>
        <v>0.19237732825956338</v>
      </c>
      <c r="AN58">
        <f>G58/VLOOKUP(Sheet3!$J54,Sheet2!$A$2:$N$29,13,FALSE)</f>
        <v>0.2262036851592229</v>
      </c>
      <c r="AO58">
        <f>H58/VLOOKUP(Sheet3!$J54,Sheet2!$A$2:$N$29,13,FALSE)</f>
        <v>0.26003004205888242</v>
      </c>
    </row>
    <row r="59" spans="1:41">
      <c r="A59" t="str">
        <f>Sheet3!A55</f>
        <v>Doom Hammer</v>
      </c>
      <c r="B59" t="str">
        <f>Sheet3!J55</f>
        <v>Blackguard</v>
      </c>
      <c r="C59">
        <f>Sheet3!C55</f>
        <v>113.69999999999999</v>
      </c>
      <c r="D59">
        <f>Sheet3!D55</f>
        <v>146.44</v>
      </c>
      <c r="E59">
        <f>Sheet3!E55</f>
        <v>179.17999999999998</v>
      </c>
      <c r="F59">
        <f>Sheet3!F55</f>
        <v>211.92</v>
      </c>
      <c r="G59">
        <f>Sheet3!G55</f>
        <v>244.66</v>
      </c>
      <c r="H59">
        <f>Sheet3!H55</f>
        <v>277.39999999999998</v>
      </c>
      <c r="K59" t="str">
        <f t="shared" si="0"/>
        <v>Doom Hammer</v>
      </c>
      <c r="L59">
        <f>Sheet5!C59/(Sheet3!$M55+Sheet3!$N55*Sheet3!B$1)</f>
        <v>6.3166666666666664</v>
      </c>
      <c r="M59">
        <f>Sheet5!D59/(Sheet3!$M55+Sheet3!$N55*Sheet3!C$1)</f>
        <v>8.1355555555555554</v>
      </c>
      <c r="N59">
        <f>Sheet5!E59/(Sheet3!$M55+Sheet3!$N55*Sheet3!D$1)</f>
        <v>9.9544444444444427</v>
      </c>
      <c r="O59">
        <f>Sheet5!F59/(Sheet3!$M55+Sheet3!$N55*Sheet3!E$1)</f>
        <v>11.773333333333333</v>
      </c>
      <c r="P59">
        <f>Sheet5!G59/(Sheet3!$M55+Sheet3!$N55*Sheet3!F$1)</f>
        <v>13.592222222222222</v>
      </c>
      <c r="Q59">
        <f>Sheet5!H59/(Sheet3!$M55+Sheet3!$N55*Sheet3!G$1)</f>
        <v>15.41111111111111</v>
      </c>
      <c r="S59" t="str">
        <f t="shared" si="5"/>
        <v>Doom Hammer</v>
      </c>
      <c r="T59">
        <f>Sheet5!C59/(Sheet3!$K55+Sheet3!$L55*Sheet3!B$1)</f>
        <v>1.8949999999999998</v>
      </c>
      <c r="U59">
        <f>Sheet5!D59/(Sheet3!$K55+Sheet3!$L55*Sheet3!C$1)</f>
        <v>2.1223188405797102</v>
      </c>
      <c r="V59">
        <f>Sheet5!E59/(Sheet3!$K55+Sheet3!$L55*Sheet3!D$1)</f>
        <v>2.2971794871794868</v>
      </c>
      <c r="W59">
        <f>Sheet5!F59/(Sheet3!$K55+Sheet3!$L55*Sheet3!E$1)</f>
        <v>2.435862068965517</v>
      </c>
      <c r="X59">
        <f>Sheet5!G59/(Sheet3!$K55+Sheet3!$L55*Sheet3!F$1)</f>
        <v>2.5485416666666665</v>
      </c>
      <c r="Y59">
        <f>Sheet5!H59/(Sheet3!$K55+Sheet3!$L55*Sheet3!G$1)</f>
        <v>2.6419047619047618</v>
      </c>
      <c r="AA59" t="str">
        <f t="shared" si="2"/>
        <v>Doom Hammer</v>
      </c>
      <c r="AB59">
        <f>(Sheet3!$K55+Sheet3!$L55*Sheet3!B$1) / VLOOKUP(Sheet3!$J55,Sheet2!$A$2:$N$29,14,FALSE)</f>
        <v>31.471282454760033</v>
      </c>
      <c r="AC59">
        <f>(Sheet3!$K55+Sheet3!$L55*Sheet3!C$1) / VLOOKUP(Sheet3!$J55,Sheet2!$A$2:$N$29,14,FALSE)</f>
        <v>36.191974822974039</v>
      </c>
      <c r="AD59">
        <f>(Sheet3!$K55+Sheet3!$L55*Sheet3!D$1) / VLOOKUP(Sheet3!$J55,Sheet2!$A$2:$N$29,14,FALSE)</f>
        <v>40.912667191188042</v>
      </c>
      <c r="AE59">
        <f>(Sheet3!$K55+Sheet3!$L55*Sheet3!E$1) / VLOOKUP(Sheet3!$J55,Sheet2!$A$2:$N$29,14,FALSE)</f>
        <v>45.633359559402052</v>
      </c>
      <c r="AF59">
        <f>(Sheet3!$K55+Sheet3!$L55*Sheet3!F$1) / VLOOKUP(Sheet3!$J55,Sheet2!$A$2:$N$29,14,FALSE)</f>
        <v>50.354051927616055</v>
      </c>
      <c r="AG59">
        <f>(Sheet3!$K55+Sheet3!$L55*Sheet3!G$1) / VLOOKUP(Sheet3!$J55,Sheet2!$A$2:$N$29,14,FALSE)</f>
        <v>55.074744295830058</v>
      </c>
      <c r="AI59" t="str">
        <f t="shared" si="3"/>
        <v>Doom Hammer</v>
      </c>
      <c r="AJ59">
        <f>C59/VLOOKUP(Sheet3!$J55,Sheet2!$A$2:$N$29,13,FALSE)</f>
        <v>7.948269835721776E-2</v>
      </c>
      <c r="AK59">
        <f>D59/VLOOKUP(Sheet3!$J55,Sheet2!$A$2:$N$29,13,FALSE)</f>
        <v>0.10236980076896192</v>
      </c>
      <c r="AL59">
        <f>E59/VLOOKUP(Sheet3!$J55,Sheet2!$A$2:$N$29,13,FALSE)</f>
        <v>0.12525690318070606</v>
      </c>
      <c r="AM59">
        <f>F59/VLOOKUP(Sheet3!$J55,Sheet2!$A$2:$N$29,13,FALSE)</f>
        <v>0.1481440055924502</v>
      </c>
      <c r="AN59">
        <f>G59/VLOOKUP(Sheet3!$J55,Sheet2!$A$2:$N$29,13,FALSE)</f>
        <v>0.17103110800419435</v>
      </c>
      <c r="AO59">
        <f>H59/VLOOKUP(Sheet3!$J55,Sheet2!$A$2:$N$29,13,FALSE)</f>
        <v>0.19391821041593849</v>
      </c>
    </row>
  </sheetData>
  <pageMargins left="0.7" right="0.7" top="0.75" bottom="0.75" header="0.3" footer="0.3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topLeftCell="A10" workbookViewId="0">
      <selection activeCell="M40" sqref="M40"/>
    </sheetView>
  </sheetViews>
  <sheetFormatPr defaultRowHeight="1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H69"/>
  <sheetViews>
    <sheetView tabSelected="1" workbookViewId="0">
      <selection activeCell="A77" sqref="A77"/>
    </sheetView>
  </sheetViews>
  <sheetFormatPr defaultRowHeight="15"/>
  <cols>
    <col min="1" max="1" width="18.85546875" customWidth="1"/>
    <col min="2" max="2" width="6.7109375" customWidth="1"/>
    <col min="3" max="3" width="3.28515625" customWidth="1"/>
    <col min="4" max="4" width="19.28515625" customWidth="1"/>
    <col min="5" max="5" width="6.28515625" customWidth="1"/>
    <col min="6" max="6" width="4.7109375" customWidth="1"/>
    <col min="7" max="7" width="16.42578125" hidden="1" customWidth="1"/>
    <col min="8" max="9" width="0" hidden="1" customWidth="1"/>
    <col min="10" max="10" width="18.5703125" customWidth="1"/>
    <col min="12" max="12" width="11.140625" customWidth="1"/>
    <col min="13" max="13" width="9.42578125" customWidth="1"/>
    <col min="14" max="14" width="3.42578125" customWidth="1"/>
    <col min="15" max="15" width="19.42578125" customWidth="1"/>
    <col min="19" max="19" width="6.140625" customWidth="1"/>
    <col min="20" max="20" width="19.85546875" customWidth="1"/>
    <col min="21" max="21" width="7.140625" customWidth="1"/>
    <col min="23" max="23" width="19.140625" customWidth="1"/>
    <col min="24" max="24" width="8.7109375" customWidth="1"/>
    <col min="27" max="27" width="19.7109375" customWidth="1"/>
    <col min="30" max="30" width="19.85546875" customWidth="1"/>
    <col min="33" max="33" width="19.7109375" customWidth="1"/>
  </cols>
  <sheetData>
    <row r="1" spans="1:34">
      <c r="A1" t="s">
        <v>99</v>
      </c>
      <c r="D1" t="s">
        <v>100</v>
      </c>
      <c r="J1" t="s">
        <v>101</v>
      </c>
      <c r="M1" t="s">
        <v>105</v>
      </c>
      <c r="U1" t="s">
        <v>106</v>
      </c>
      <c r="X1" t="s">
        <v>107</v>
      </c>
      <c r="AA1" t="s">
        <v>109</v>
      </c>
      <c r="AD1" t="s">
        <v>120</v>
      </c>
      <c r="AG1" t="s">
        <v>121</v>
      </c>
    </row>
    <row r="2" spans="1:34">
      <c r="A2" t="str">
        <f>Sheet5!A43</f>
        <v>Soulstrike</v>
      </c>
      <c r="B2" s="1">
        <f>Sheet5!H43</f>
        <v>886.86</v>
      </c>
      <c r="D2" s="3" t="str">
        <f>Sheet5!K49</f>
        <v>Lunge</v>
      </c>
      <c r="E2" s="3">
        <f>Sheet5!Q49</f>
        <v>61.25</v>
      </c>
      <c r="J2" s="4" t="str">
        <f>Sheet5!S43</f>
        <v>Soulstrike</v>
      </c>
      <c r="K2" s="4">
        <f>Sheet5!Y43</f>
        <v>7.3905000000000003</v>
      </c>
      <c r="M2" s="3" t="str">
        <f>Sheet5!AA44</f>
        <v>Echoing Strike</v>
      </c>
      <c r="N2" s="3">
        <f>Sheet5!AB44</f>
        <v>12.976901116013497</v>
      </c>
      <c r="O2" s="3">
        <f>Sheet5!AC44</f>
        <v>15.053205294575656</v>
      </c>
      <c r="P2" s="3">
        <f>Sheet5!AD44</f>
        <v>17.129509473137816</v>
      </c>
      <c r="Q2" s="3">
        <f>Sheet5!AE44</f>
        <v>19.205813651699977</v>
      </c>
      <c r="R2" s="3">
        <f>Sheet5!AF44</f>
        <v>21.282117830262134</v>
      </c>
      <c r="S2" s="3">
        <f>Sheet5!AG44</f>
        <v>23.358422008824295</v>
      </c>
      <c r="U2" s="2" t="str">
        <f>Sheet5!A47</f>
        <v>Grasping Tree</v>
      </c>
      <c r="V2" s="2">
        <f>Sheet5!H47/Sheet5!C47</f>
        <v>4.2825595984943536</v>
      </c>
      <c r="X2" s="2" t="str">
        <f>Sheet5!K47</f>
        <v>Grasping Tree</v>
      </c>
      <c r="Y2" s="2">
        <f>Sheet5!Q47/Sheet5!L47</f>
        <v>4.2825595984943536</v>
      </c>
      <c r="AA2" s="2" t="str">
        <f>Sheet5!A43</f>
        <v>Soulstrike</v>
      </c>
      <c r="AB2" s="2">
        <f>Sheet5!AO43</f>
        <v>0.6401010465535909</v>
      </c>
      <c r="AD2" t="str">
        <f>Sheet5!A43</f>
        <v>Soulstrike</v>
      </c>
      <c r="AE2">
        <f>Sheet5!H43/VLOOKUP(Sheet5!B43,Sheet2!$A$2:$O$29,15,FALSE)</f>
        <v>950.85009887171532</v>
      </c>
      <c r="AG2" t="str">
        <f>Sheet5!A55</f>
        <v>Shatter</v>
      </c>
      <c r="AH2">
        <f>Sheet5!Q55/VLOOKUP(Sheet5!B55,Sheet2!$A$2:$O$29,15,FALSE)</f>
        <v>64.328533414402131</v>
      </c>
    </row>
    <row r="3" spans="1:34">
      <c r="A3" t="str">
        <f>Sheet5!A45</f>
        <v>Degeneration</v>
      </c>
      <c r="B3" s="1">
        <f>Sheet5!H45</f>
        <v>739.33500000000004</v>
      </c>
      <c r="D3" s="3" t="str">
        <f>Sheet5!K50</f>
        <v>Smite</v>
      </c>
      <c r="E3" s="3">
        <f>Sheet5!Q50</f>
        <v>51.401562499999997</v>
      </c>
      <c r="J3" s="4" t="str">
        <f>Sheet5!S52</f>
        <v>Cinderfury</v>
      </c>
      <c r="K3" s="4">
        <f>Sheet5!Y52</f>
        <v>7.2569333333333335</v>
      </c>
      <c r="M3" s="3" t="str">
        <f>Sheet5!AA55</f>
        <v>Shatter</v>
      </c>
      <c r="N3" s="3">
        <f>Sheet5!AB55</f>
        <v>20.097616996841804</v>
      </c>
      <c r="O3" s="3">
        <f>Sheet5!AC55</f>
        <v>23.542922767728967</v>
      </c>
      <c r="P3" s="3">
        <f>Sheet5!AD55</f>
        <v>26.988228538616134</v>
      </c>
      <c r="Q3" s="3">
        <f>Sheet5!AE55</f>
        <v>30.433534309503301</v>
      </c>
      <c r="R3" s="3">
        <f>Sheet5!AF55</f>
        <v>33.878840080390468</v>
      </c>
      <c r="S3" s="3">
        <f>Sheet5!AG55</f>
        <v>37.324145851277635</v>
      </c>
      <c r="U3" s="2" t="str">
        <f>Sheet5!A45</f>
        <v>Degeneration</v>
      </c>
      <c r="V3" s="2">
        <f>Sheet5!H45/Sheet5!C45</f>
        <v>4.036112020962987</v>
      </c>
      <c r="X3" s="2" t="str">
        <f>Sheet5!K45</f>
        <v>Degeneration</v>
      </c>
      <c r="Y3" s="2">
        <f>Sheet5!Q45/Sheet5!L45</f>
        <v>4.036112020962987</v>
      </c>
      <c r="AA3" s="2" t="str">
        <f>Sheet5!A40</f>
        <v>Hold Person</v>
      </c>
      <c r="AB3" s="2">
        <f>Sheet5!AO40</f>
        <v>0.59320488971565244</v>
      </c>
      <c r="AD3" t="str">
        <f>Sheet5!A45</f>
        <v>Degeneration</v>
      </c>
      <c r="AE3">
        <f>Sheet5!H45/VLOOKUP(Sheet5!B45,Sheet2!$A$2:$O$29,15,FALSE)</f>
        <v>714.15634540844178</v>
      </c>
      <c r="AG3" t="str">
        <f>Sheet5!A49</f>
        <v>Lunge</v>
      </c>
      <c r="AH3">
        <f>Sheet5!Q49/VLOOKUP(Sheet5!B49,Sheet2!$A$2:$O$29,15,FALSE)</f>
        <v>60.194979721279864</v>
      </c>
    </row>
    <row r="4" spans="1:34">
      <c r="A4" t="str">
        <f>Sheet5!A40</f>
        <v>Hold Person</v>
      </c>
      <c r="B4" s="1">
        <f>Sheet5!H40</f>
        <v>558.0575</v>
      </c>
      <c r="D4" s="3" t="str">
        <f>Sheet5!K41</f>
        <v>Chasten</v>
      </c>
      <c r="E4" s="3">
        <f>Sheet5!Q41</f>
        <v>49.9296875</v>
      </c>
      <c r="J4" s="4" t="str">
        <f>Sheet5!S49</f>
        <v>Lunge</v>
      </c>
      <c r="K4" s="4">
        <f>Sheet5!Y49</f>
        <v>6.5333333333333332</v>
      </c>
      <c r="M4" s="3" t="str">
        <f>Sheet5!AA37</f>
        <v>Inferno</v>
      </c>
      <c r="N4" s="3">
        <f>Sheet5!AB37</f>
        <v>28.785261945883708</v>
      </c>
      <c r="O4" s="3">
        <f>Sheet5!AC37</f>
        <v>30.512377662636727</v>
      </c>
      <c r="P4" s="3">
        <f>Sheet5!AD37</f>
        <v>32.239493379389749</v>
      </c>
      <c r="Q4" s="3">
        <f>Sheet5!AE37</f>
        <v>33.966609096142776</v>
      </c>
      <c r="R4" s="3">
        <f>Sheet5!AF37</f>
        <v>35.693724812895795</v>
      </c>
      <c r="S4" s="3">
        <f>Sheet5!AG37</f>
        <v>37.420840529648821</v>
      </c>
      <c r="U4" s="2" t="str">
        <f>Sheet5!A43</f>
        <v>Soulstrike</v>
      </c>
      <c r="V4" s="2">
        <f>Sheet5!H43/Sheet5!C43</f>
        <v>3.6183598531211749</v>
      </c>
      <c r="X4" s="2" t="str">
        <f>Sheet5!K43</f>
        <v>Soulstrike</v>
      </c>
      <c r="Y4" s="2">
        <f>Sheet5!Q43/Sheet5!L43</f>
        <v>3.6183598531211749</v>
      </c>
      <c r="AA4" s="2" t="str">
        <f>Sheet5!A45</f>
        <v>Degeneration</v>
      </c>
      <c r="AB4" s="2">
        <f>Sheet5!AO45</f>
        <v>0.5922972161025436</v>
      </c>
      <c r="AD4" t="str">
        <f>Sheet5!A52</f>
        <v>Cinderfury</v>
      </c>
      <c r="AE4">
        <f>Sheet5!H52/VLOOKUP(Sheet5!B52,Sheet2!$A$2:$O$29,15,FALSE)</f>
        <v>635.66169235765153</v>
      </c>
      <c r="AG4" t="str">
        <f>Sheet5!A46</f>
        <v>Smash</v>
      </c>
      <c r="AH4">
        <f>Sheet5!Q46/VLOOKUP(Sheet5!B46,Sheet2!$A$2:$O$29,15,FALSE)</f>
        <v>60.088741337497332</v>
      </c>
    </row>
    <row r="5" spans="1:34">
      <c r="A5" t="str">
        <f>Sheet5!A52</f>
        <v>Cinderfury</v>
      </c>
      <c r="B5" s="1">
        <f>Sheet5!H52</f>
        <v>544.27</v>
      </c>
      <c r="D5" s="3" t="str">
        <f>Sheet5!K45</f>
        <v>Degeneration</v>
      </c>
      <c r="E5" s="3">
        <f>Sheet5!Q45</f>
        <v>49.289000000000001</v>
      </c>
      <c r="J5" s="4" t="str">
        <f>Sheet5!S46</f>
        <v>Smash</v>
      </c>
      <c r="K5" s="4">
        <f>Sheet5!Y46</f>
        <v>5.7938461538461539</v>
      </c>
      <c r="M5" s="3" t="str">
        <f>Sheet5!AA41</f>
        <v>Chasten</v>
      </c>
      <c r="N5" s="3">
        <f>Sheet5!AB41</f>
        <v>27.114967462039047</v>
      </c>
      <c r="O5" s="3">
        <f>Sheet5!AC41</f>
        <v>29.284164859002171</v>
      </c>
      <c r="P5" s="3">
        <f>Sheet5!AD41</f>
        <v>31.453362255965295</v>
      </c>
      <c r="Q5" s="3">
        <f>Sheet5!AE41</f>
        <v>33.622559652928416</v>
      </c>
      <c r="R5" s="3">
        <f>Sheet5!AF41</f>
        <v>35.791757049891544</v>
      </c>
      <c r="S5" s="3">
        <f>Sheet5!AG41</f>
        <v>37.960954446854664</v>
      </c>
      <c r="U5" s="2" t="str">
        <f>Sheet5!A54</f>
        <v>Mortal Strike</v>
      </c>
      <c r="V5" s="2">
        <f>Sheet5!H54/Sheet5!C54</f>
        <v>3.4051439358187827</v>
      </c>
      <c r="X5" s="2" t="str">
        <f>Sheet5!K53</f>
        <v>Rend Soul</v>
      </c>
      <c r="Y5" s="2">
        <f>Sheet5!Q53/Sheet5!L53</f>
        <v>3.5508907543872978</v>
      </c>
      <c r="AA5" s="2" t="str">
        <f>Sheet5!A48</f>
        <v>Ice Lance</v>
      </c>
      <c r="AB5" s="2">
        <f>Sheet5!AO48</f>
        <v>0.45363171355498716</v>
      </c>
      <c r="AD5" t="str">
        <f>Sheet5!A49</f>
        <v>Lunge</v>
      </c>
      <c r="AE5">
        <f>Sheet5!H49/VLOOKUP(Sheet5!B49,Sheet2!$A$2:$O$29,15,FALSE)</f>
        <v>481.55983777023891</v>
      </c>
      <c r="AG5" t="str">
        <f>Sheet5!A50</f>
        <v>Smite</v>
      </c>
      <c r="AH5">
        <f>Sheet5!Q50/VLOOKUP(Sheet5!B50,Sheet2!$A$2:$O$29,15,FALSE)</f>
        <v>56.631819669667586</v>
      </c>
    </row>
    <row r="6" spans="1:34">
      <c r="A6" t="str">
        <f>Sheet5!A49</f>
        <v>Lunge</v>
      </c>
      <c r="B6" s="1">
        <f>Sheet5!H49</f>
        <v>490</v>
      </c>
      <c r="D6" s="3" t="str">
        <f>Sheet5!K55</f>
        <v>Shatter</v>
      </c>
      <c r="E6" s="3">
        <f>Sheet5!Q55</f>
        <v>49.101666666666667</v>
      </c>
      <c r="J6" s="4" t="str">
        <f>Sheet5!S41</f>
        <v>Chasten</v>
      </c>
      <c r="K6" s="4">
        <f>Sheet5!Y41</f>
        <v>5.7062499999999998</v>
      </c>
      <c r="M6" s="3" t="str">
        <f>Sheet5!AA52</f>
        <v>Cinderfury</v>
      </c>
      <c r="N6" s="3">
        <f>Sheet5!AB52</f>
        <v>23.65930599369085</v>
      </c>
      <c r="O6" s="3">
        <f>Sheet5!AC52</f>
        <v>26.813880126182962</v>
      </c>
      <c r="P6" s="3">
        <f>Sheet5!AD52</f>
        <v>29.968454258675077</v>
      </c>
      <c r="Q6" s="3">
        <f>Sheet5!AE52</f>
        <v>33.123028391167189</v>
      </c>
      <c r="R6" s="3">
        <f>Sheet5!AF52</f>
        <v>36.277602523659304</v>
      </c>
      <c r="S6" s="3">
        <f>Sheet5!AG52</f>
        <v>39.43217665615142</v>
      </c>
      <c r="U6" s="2" t="str">
        <f>Sheet5!A50</f>
        <v>Smite</v>
      </c>
      <c r="V6" s="2">
        <f>Sheet5!H50/Sheet5!C50</f>
        <v>3.3802918207973693</v>
      </c>
      <c r="X6" s="2" t="str">
        <f>Sheet5!K54</f>
        <v>Mortal Strike</v>
      </c>
      <c r="Y6" s="2">
        <f>Sheet5!Q54/Sheet5!L54</f>
        <v>3.4051439358187827</v>
      </c>
      <c r="AA6" s="2" t="str">
        <f>Sheet5!A31</f>
        <v>Frost Spire</v>
      </c>
      <c r="AB6" s="2">
        <f>Sheet5!AO31</f>
        <v>0.45194578005115082</v>
      </c>
      <c r="AD6" t="str">
        <f>Sheet5!A46</f>
        <v>Smash</v>
      </c>
      <c r="AE6">
        <f>Sheet5!H46/VLOOKUP(Sheet5!B46,Sheet2!$A$2:$O$29,15,FALSE)</f>
        <v>480.70993069997866</v>
      </c>
      <c r="AG6" t="str">
        <f>Sheet5!A41</f>
        <v>Chasten</v>
      </c>
      <c r="AH6">
        <f>Sheet5!Q41/VLOOKUP(Sheet5!B41,Sheet2!$A$2:$O$29,15,FALSE)</f>
        <v>56.111346626201346</v>
      </c>
    </row>
    <row r="7" spans="1:34">
      <c r="A7" t="str">
        <f>Sheet5!A48</f>
        <v>Ice Lance</v>
      </c>
      <c r="B7" s="1">
        <f>Sheet5!H48</f>
        <v>443.42499999999995</v>
      </c>
      <c r="D7" s="3" t="str">
        <f>Sheet5!K46</f>
        <v>Smash</v>
      </c>
      <c r="E7" s="3">
        <f>Sheet5!Q46</f>
        <v>47.075000000000003</v>
      </c>
      <c r="J7" s="4" t="str">
        <f>Sheet5!S51</f>
        <v>Maw of Death</v>
      </c>
      <c r="K7" s="4">
        <f>Sheet5!Y51</f>
        <v>5.5332692307692302</v>
      </c>
      <c r="M7" s="3" t="str">
        <f>Sheet5!AA46</f>
        <v>Smash</v>
      </c>
      <c r="N7" s="3">
        <f>Sheet5!AB46</f>
        <v>21.472392638036812</v>
      </c>
      <c r="O7" s="3">
        <f>Sheet5!AC46</f>
        <v>25.153374233128837</v>
      </c>
      <c r="P7" s="3">
        <f>Sheet5!AD46</f>
        <v>28.834355828220861</v>
      </c>
      <c r="Q7" s="3">
        <f>Sheet5!AE46</f>
        <v>32.515337423312886</v>
      </c>
      <c r="R7" s="3">
        <f>Sheet5!AF46</f>
        <v>36.196319018404907</v>
      </c>
      <c r="S7" s="3">
        <f>Sheet5!AG46</f>
        <v>39.877300613496935</v>
      </c>
      <c r="U7" s="2" t="str">
        <f>Sheet5!A42</f>
        <v>Demoralizing Blow</v>
      </c>
      <c r="V7" s="2">
        <f>Sheet5!H42/Sheet5!C42</f>
        <v>3.2916666666666665</v>
      </c>
      <c r="X7" s="2" t="str">
        <f>Sheet5!K50</f>
        <v>Smite</v>
      </c>
      <c r="Y7" s="2">
        <f>Sheet5!Q50/Sheet5!L50</f>
        <v>3.3802918207973693</v>
      </c>
      <c r="AA7" s="2" t="str">
        <f>Sheet5!A49</f>
        <v>Lunge</v>
      </c>
      <c r="AB7" s="2">
        <f>Sheet5!AO49</f>
        <v>0.38582677165354329</v>
      </c>
      <c r="AD7" t="str">
        <f>Sheet5!A50</f>
        <v>Smite</v>
      </c>
      <c r="AE7">
        <f>Sheet5!H50/VLOOKUP(Sheet5!B50,Sheet2!$A$2:$O$29,15,FALSE)</f>
        <v>453.05455735734068</v>
      </c>
      <c r="AG7" t="str">
        <f>Sheet5!A51</f>
        <v>Maw of Death</v>
      </c>
      <c r="AH7">
        <f>Sheet5!Q51/VLOOKUP(Sheet5!B51,Sheet2!$A$2:$O$29,15,FALSE)</f>
        <v>54.072507090642752</v>
      </c>
    </row>
    <row r="8" spans="1:34">
      <c r="A8" t="str">
        <f>Sheet5!A31</f>
        <v>Frost Spire</v>
      </c>
      <c r="B8" s="1">
        <f>Sheet5!H31</f>
        <v>441.77699999999993</v>
      </c>
      <c r="D8" s="3" t="str">
        <f>Sheet5!K54</f>
        <v>Mortal Strike</v>
      </c>
      <c r="E8" s="3">
        <f>Sheet5!Q54</f>
        <v>45.096875000000004</v>
      </c>
      <c r="J8" s="4" t="str">
        <f>Sheet5!S45</f>
        <v>Degeneration</v>
      </c>
      <c r="K8" s="4">
        <f>Sheet5!Y45</f>
        <v>5.280964285714286</v>
      </c>
      <c r="M8" s="3" t="str">
        <f>Sheet5!AA53</f>
        <v>Rend Soul</v>
      </c>
      <c r="N8" s="3">
        <f>Sheet5!AB53</f>
        <v>26.103464641670623</v>
      </c>
      <c r="O8" s="3">
        <f>Sheet5!AC53</f>
        <v>28.951115329852875</v>
      </c>
      <c r="P8" s="3">
        <f>Sheet5!AD53</f>
        <v>31.798766018035124</v>
      </c>
      <c r="Q8" s="3">
        <f>Sheet5!AE53</f>
        <v>34.646416706217373</v>
      </c>
      <c r="R8" s="3">
        <f>Sheet5!AF53</f>
        <v>37.494067394399622</v>
      </c>
      <c r="S8" s="3">
        <f>Sheet5!AG53</f>
        <v>40.341718082581878</v>
      </c>
      <c r="U8" s="2" t="str">
        <f>Sheet5!A52</f>
        <v>Cinderfury</v>
      </c>
      <c r="V8" s="2">
        <f>Sheet5!H52/Sheet5!C52</f>
        <v>3.1508046775500755</v>
      </c>
      <c r="X8" s="2" t="str">
        <f>Sheet5!K42</f>
        <v>Demoralizing Blow</v>
      </c>
      <c r="Y8" s="2">
        <f>Sheet5!Q42/Sheet5!L42</f>
        <v>3.2916666666666665</v>
      </c>
      <c r="AA8" s="2" t="str">
        <f>Sheet5!A53</f>
        <v>Rend Soul</v>
      </c>
      <c r="AB8" s="2">
        <f>Sheet5!AO53</f>
        <v>0.37446597566471379</v>
      </c>
      <c r="AD8" t="str">
        <f>Sheet5!A41</f>
        <v>Chasten</v>
      </c>
      <c r="AE8">
        <f>Sheet5!H41/VLOOKUP(Sheet5!B41,Sheet2!$A$2:$O$29,15,FALSE)</f>
        <v>448.89077300961077</v>
      </c>
      <c r="AG8" t="str">
        <f>Sheet5!A54</f>
        <v>Mortal Strike</v>
      </c>
      <c r="AH8">
        <f>Sheet5!Q54/VLOOKUP(Sheet5!B54,Sheet2!$A$2:$O$29,15,FALSE)</f>
        <v>53.480737806858151</v>
      </c>
    </row>
    <row r="9" spans="1:34">
      <c r="A9" t="str">
        <f>Sheet5!A53</f>
        <v>Rend Soul</v>
      </c>
      <c r="B9" s="1">
        <f>Sheet5!H53</f>
        <v>415.46999999999997</v>
      </c>
      <c r="D9" s="3" t="str">
        <f>Sheet5!K51</f>
        <v>Maw of Death</v>
      </c>
      <c r="E9" s="3">
        <f>Sheet5!Q51</f>
        <v>44.957812499999996</v>
      </c>
      <c r="J9" s="4" t="str">
        <f>Sheet5!S53</f>
        <v>Rend Soul</v>
      </c>
      <c r="K9" s="4">
        <f>Sheet5!Y53</f>
        <v>4.8878823529411761</v>
      </c>
      <c r="M9" s="3" t="str">
        <f>Sheet5!AA51</f>
        <v>Maw of Death</v>
      </c>
      <c r="N9" s="3">
        <f>Sheet5!AB51</f>
        <v>21.875</v>
      </c>
      <c r="O9" s="3">
        <f>Sheet5!AC51</f>
        <v>25.625</v>
      </c>
      <c r="P9" s="3">
        <f>Sheet5!AD51</f>
        <v>29.375</v>
      </c>
      <c r="Q9" s="3">
        <f>Sheet5!AE51</f>
        <v>33.125</v>
      </c>
      <c r="R9" s="3">
        <f>Sheet5!AF51</f>
        <v>36.875</v>
      </c>
      <c r="S9" s="3">
        <f>Sheet5!AG51</f>
        <v>40.625</v>
      </c>
      <c r="U9" s="2" t="str">
        <f>Sheet5!A32</f>
        <v>Terra Smash</v>
      </c>
      <c r="V9" s="2">
        <f>Sheet5!H32/Sheet5!C32</f>
        <v>3.0808157099697886</v>
      </c>
      <c r="X9" s="2" t="str">
        <f>Sheet5!K52</f>
        <v>Cinderfury</v>
      </c>
      <c r="Y9" s="2">
        <f>Sheet5!Q52/Sheet5!L52</f>
        <v>3.1508046775500755</v>
      </c>
      <c r="AA9" s="2" t="str">
        <f>Sheet5!A52</f>
        <v>Cinderfury</v>
      </c>
      <c r="AB9" s="2">
        <f>Sheet5!AO52</f>
        <v>0.36062282590690747</v>
      </c>
      <c r="AD9" t="str">
        <f>Sheet5!A51</f>
        <v>Maw of Death</v>
      </c>
      <c r="AE9">
        <f>Sheet5!H51/VLOOKUP(Sheet5!B51,Sheet2!$A$2:$O$29,15,FALSE)</f>
        <v>432.58005672514201</v>
      </c>
      <c r="AG9" t="str">
        <f>Sheet5!A45</f>
        <v>Degeneration</v>
      </c>
      <c r="AH9">
        <f>Sheet5!Q45/VLOOKUP(Sheet5!B45,Sheet2!$A$2:$O$29,15,FALSE)</f>
        <v>47.610423027229452</v>
      </c>
    </row>
    <row r="10" spans="1:34">
      <c r="A10" t="str">
        <f>Sheet5!A50</f>
        <v>Smite</v>
      </c>
      <c r="B10" s="1">
        <f>Sheet5!H50</f>
        <v>411.21249999999998</v>
      </c>
      <c r="D10" s="3" t="str">
        <f>Sheet5!K43</f>
        <v>Soulstrike</v>
      </c>
      <c r="E10" s="3">
        <f>Sheet5!Q43</f>
        <v>44.343000000000004</v>
      </c>
      <c r="J10" s="4" t="str">
        <f>Sheet5!S50</f>
        <v>Smite</v>
      </c>
      <c r="K10" s="4">
        <f>Sheet5!Y50</f>
        <v>4.5690277777777775</v>
      </c>
      <c r="M10" s="3" t="str">
        <f>Sheet5!AA32</f>
        <v>Terra Smash</v>
      </c>
      <c r="N10" s="3">
        <f>Sheet5!AB32</f>
        <v>19.547612398771292</v>
      </c>
      <c r="O10" s="3">
        <f>Sheet5!AC32</f>
        <v>24.015638089919019</v>
      </c>
      <c r="P10" s="3">
        <f>Sheet5!AD32</f>
        <v>28.483663781066742</v>
      </c>
      <c r="Q10" s="3">
        <f>Sheet5!AE32</f>
        <v>32.951689472214468</v>
      </c>
      <c r="R10" s="3">
        <f>Sheet5!AF32</f>
        <v>37.419715163362191</v>
      </c>
      <c r="S10" s="3">
        <f>Sheet5!AG32</f>
        <v>41.887740854509914</v>
      </c>
      <c r="U10" s="2" t="str">
        <f>Sheet5!A40</f>
        <v>Hold Person</v>
      </c>
      <c r="V10" s="2">
        <f>Sheet5!H40/Sheet5!C40</f>
        <v>2.981394913986537</v>
      </c>
      <c r="X10" s="2" t="str">
        <f>Sheet5!K32</f>
        <v>Terra Smash</v>
      </c>
      <c r="Y10" s="2">
        <f>Sheet5!Q32/Sheet5!L32</f>
        <v>3.0808157099697886</v>
      </c>
      <c r="AA10" s="2" t="str">
        <f>Sheet5!A42</f>
        <v>Demoralizing Blow</v>
      </c>
      <c r="AB10" s="2">
        <f>Sheet5!AO42</f>
        <v>0.30764500922320148</v>
      </c>
      <c r="AD10" t="str">
        <f>Sheet5!A54</f>
        <v>Mortal Strike</v>
      </c>
      <c r="AE10">
        <f>Sheet5!H54/VLOOKUP(Sheet5!B54,Sheet2!$A$2:$O$29,15,FALSE)</f>
        <v>427.84590245486521</v>
      </c>
      <c r="AG10" t="str">
        <f>Sheet5!A43</f>
        <v>Soulstrike</v>
      </c>
      <c r="AH10">
        <f>Sheet5!Q43/VLOOKUP(Sheet5!B43,Sheet2!$A$2:$O$29,15,FALSE)</f>
        <v>47.542504943585769</v>
      </c>
    </row>
    <row r="11" spans="1:34">
      <c r="A11" t="str">
        <f>Sheet5!A41</f>
        <v>Chasten</v>
      </c>
      <c r="B11" s="1">
        <f>Sheet5!H41</f>
        <v>399.4375</v>
      </c>
      <c r="D11" s="3" t="str">
        <f>Sheet5!K56</f>
        <v>Dominant Blow (Str)</v>
      </c>
      <c r="E11" s="3">
        <f>Sheet5!Q56</f>
        <v>44.137500000000003</v>
      </c>
      <c r="J11" s="4" t="str">
        <f>Sheet5!S55</f>
        <v>Shatter</v>
      </c>
      <c r="K11" s="4">
        <f>Sheet5!Y55</f>
        <v>4.532461538461539</v>
      </c>
      <c r="M11" s="3" t="str">
        <f>Sheet5!AA49</f>
        <v>Lunge</v>
      </c>
      <c r="N11" s="3">
        <f>Sheet5!AB49</f>
        <v>23.696682464454977</v>
      </c>
      <c r="O11" s="3">
        <f>Sheet5!AC49</f>
        <v>27.843601895734597</v>
      </c>
      <c r="P11" s="3">
        <f>Sheet5!AD49</f>
        <v>31.990521327014218</v>
      </c>
      <c r="Q11" s="3">
        <f>Sheet5!AE49</f>
        <v>36.137440758293842</v>
      </c>
      <c r="R11" s="3">
        <f>Sheet5!AF49</f>
        <v>40.284360189573462</v>
      </c>
      <c r="S11" s="3">
        <f>Sheet5!AG49</f>
        <v>44.431279620853083</v>
      </c>
      <c r="U11" s="2" t="str">
        <f>Sheet5!A49</f>
        <v>Lunge</v>
      </c>
      <c r="V11" s="2">
        <f>Sheet5!H49/Sheet5!C49</f>
        <v>2.9253731343283582</v>
      </c>
      <c r="X11" s="2" t="str">
        <f>Sheet5!K40</f>
        <v>Hold Person</v>
      </c>
      <c r="Y11" s="2">
        <f>Sheet5!Q40/Sheet5!L40</f>
        <v>2.981394913986537</v>
      </c>
      <c r="AA11" s="2" t="str">
        <f>Sheet5!A28</f>
        <v>Holy Strike</v>
      </c>
      <c r="AB11" s="2">
        <f>Sheet5!AO28</f>
        <v>0.29078610603290672</v>
      </c>
      <c r="AD11" t="str">
        <f>Sheet5!A47</f>
        <v>Grasping Tree</v>
      </c>
      <c r="AE11">
        <f>Sheet5!H47/VLOOKUP(Sheet5!B47,Sheet2!$A$2:$O$29,15,FALSE)</f>
        <v>406.5569201218795</v>
      </c>
      <c r="AG11" t="str">
        <f>Sheet5!A52</f>
        <v>Cinderfury</v>
      </c>
      <c r="AH11">
        <f>Sheet5!Q52/VLOOKUP(Sheet5!B52,Sheet2!$A$2:$O$29,15,FALSE)</f>
        <v>45.404406596975107</v>
      </c>
    </row>
    <row r="12" spans="1:34">
      <c r="A12" t="str">
        <f>Sheet5!A46</f>
        <v>Smash</v>
      </c>
      <c r="B12" s="1">
        <f>Sheet5!H46</f>
        <v>376.6</v>
      </c>
      <c r="D12" s="3" t="str">
        <f>Sheet5!K38</f>
        <v>Pheonix Strike</v>
      </c>
      <c r="E12" s="3">
        <f>Sheet5!Q38</f>
        <v>40.81640625</v>
      </c>
      <c r="J12" s="4" t="str">
        <f>Sheet5!S38</f>
        <v>Pheonix Strike</v>
      </c>
      <c r="K12" s="4">
        <f>Sheet5!Y38</f>
        <v>4.0816406250000004</v>
      </c>
      <c r="M12" s="3" t="str">
        <f>Sheet5!AA38</f>
        <v>Pheonix Strike</v>
      </c>
      <c r="N12" s="3">
        <f>Sheet5!AB38</f>
        <v>23.028209556706965</v>
      </c>
      <c r="O12" s="3">
        <f>Sheet5!AC38</f>
        <v>27.633851468048359</v>
      </c>
      <c r="P12" s="3">
        <f>Sheet5!AD38</f>
        <v>32.239493379389749</v>
      </c>
      <c r="Q12" s="3">
        <f>Sheet5!AE38</f>
        <v>36.845135290731143</v>
      </c>
      <c r="R12" s="3">
        <f>Sheet5!AF38</f>
        <v>41.450777202072537</v>
      </c>
      <c r="S12" s="3">
        <f>Sheet5!AG38</f>
        <v>46.056419113413931</v>
      </c>
      <c r="U12" s="2" t="str">
        <f>Sheet5!A58</f>
        <v>Dominant Blow (Int)</v>
      </c>
      <c r="V12" s="2">
        <f>Sheet5!H58/Sheet5!C58</f>
        <v>2.8606713597955293</v>
      </c>
      <c r="X12" s="2" t="str">
        <f>Sheet5!K49</f>
        <v>Lunge</v>
      </c>
      <c r="Y12" s="2">
        <f>Sheet5!Q49/Sheet5!L49</f>
        <v>2.9253731343283582</v>
      </c>
      <c r="AA12" s="2" t="str">
        <f>Sheet5!A50</f>
        <v>Smite</v>
      </c>
      <c r="AB12" s="2">
        <f>Sheet5!AO50</f>
        <v>0.2888235294117647</v>
      </c>
      <c r="AD12" t="str">
        <f>Sheet5!A40</f>
        <v>Hold Person</v>
      </c>
      <c r="AE12">
        <f>Sheet5!H40/VLOOKUP(Sheet5!B40,Sheet2!$A$2:$O$29,15,FALSE)</f>
        <v>406.25959822569831</v>
      </c>
      <c r="AG12" t="str">
        <f>Sheet5!A38</f>
        <v>Pheonix Strike</v>
      </c>
      <c r="AH12">
        <f>Sheet5!Q38/VLOOKUP(Sheet5!B38,Sheet2!$A$2:$O$29,15,FALSE)</f>
        <v>43.974655810181503</v>
      </c>
    </row>
    <row r="13" spans="1:34">
      <c r="A13" t="str">
        <f>Sheet5!A42</f>
        <v>Demoralizing Blow</v>
      </c>
      <c r="B13" s="1">
        <f>Sheet5!H42</f>
        <v>375.25</v>
      </c>
      <c r="D13" s="3" t="str">
        <f>Sheet5!K58</f>
        <v>Dominant Blow (Int)</v>
      </c>
      <c r="E13" s="3">
        <f>Sheet5!Q58</f>
        <v>40.572812499999998</v>
      </c>
      <c r="J13" s="4" t="str">
        <f>Sheet5!S32</f>
        <v>Terra Smash</v>
      </c>
      <c r="K13" s="4">
        <f>Sheet5!Y32</f>
        <v>4.0789999999999997</v>
      </c>
      <c r="M13" s="3" t="str">
        <f>Sheet5!AA50</f>
        <v>Smite</v>
      </c>
      <c r="N13" s="3">
        <f>Sheet5!AB50</f>
        <v>46.960605270023478</v>
      </c>
      <c r="O13" s="3">
        <f>Sheet5!AC50</f>
        <v>46.960605270023478</v>
      </c>
      <c r="P13" s="3">
        <f>Sheet5!AD50</f>
        <v>46.960605270023478</v>
      </c>
      <c r="Q13" s="3">
        <f>Sheet5!AE50</f>
        <v>46.960605270023478</v>
      </c>
      <c r="R13" s="3">
        <f>Sheet5!AF50</f>
        <v>46.960605270023478</v>
      </c>
      <c r="S13" s="3">
        <f>Sheet5!AG50</f>
        <v>46.960605270023478</v>
      </c>
      <c r="U13" s="2" t="str">
        <f>Sheet5!A34</f>
        <v>Pyroclasm</v>
      </c>
      <c r="V13" s="2">
        <f>Sheet5!H34/Sheet5!C34</f>
        <v>2.8115638803095209</v>
      </c>
      <c r="X13" s="2" t="str">
        <f>Sheet5!K58</f>
        <v>Dominant Blow (Int)</v>
      </c>
      <c r="Y13" s="2">
        <f>Sheet5!Q58/Sheet5!L58</f>
        <v>2.8606713597955293</v>
      </c>
      <c r="AA13" s="2" t="str">
        <f>Sheet5!A56</f>
        <v>Dominant Blow (Str)</v>
      </c>
      <c r="AB13" s="2">
        <f>Sheet5!AO56</f>
        <v>0.28287602643701182</v>
      </c>
      <c r="AD13" t="str">
        <f>Sheet5!A29</f>
        <v>Rockslide</v>
      </c>
      <c r="AE13">
        <f>Sheet5!H29/VLOOKUP(Sheet5!B29,Sheet2!$A$2:$O$29,15,FALSE)</f>
        <v>394.19714142593608</v>
      </c>
      <c r="AG13" t="str">
        <f>Sheet5!A25</f>
        <v>Incinerate</v>
      </c>
      <c r="AH13">
        <f>Sheet5!Q25/VLOOKUP(Sheet5!B25,Sheet2!$A$2:$O$29,15,FALSE)</f>
        <v>43.06304740453109</v>
      </c>
    </row>
    <row r="14" spans="1:34">
      <c r="A14" t="str">
        <f>Sheet5!A54</f>
        <v>Mortal Strike</v>
      </c>
      <c r="B14" s="1">
        <f>Sheet5!H54</f>
        <v>360.77500000000003</v>
      </c>
      <c r="D14" s="3" t="str">
        <f>Sheet5!K25</f>
        <v>Incinerate</v>
      </c>
      <c r="E14" s="3">
        <f>Sheet5!Q25</f>
        <v>40.164999999999999</v>
      </c>
      <c r="J14" s="4" t="str">
        <f>Sheet5!S54</f>
        <v>Mortal Strike</v>
      </c>
      <c r="K14" s="4">
        <f>Sheet5!Y54</f>
        <v>3.4359523809523811</v>
      </c>
      <c r="M14" s="3" t="str">
        <f>Sheet5!AA36</f>
        <v>Shadowclap</v>
      </c>
      <c r="N14" s="3">
        <f>Sheet5!AB36</f>
        <v>20.980854969840024</v>
      </c>
      <c r="O14" s="3">
        <f>Sheet5!AC36</f>
        <v>27.275111460792029</v>
      </c>
      <c r="P14" s="3">
        <f>Sheet5!AD36</f>
        <v>33.569367951744034</v>
      </c>
      <c r="Q14" s="3">
        <f>Sheet5!AE36</f>
        <v>39.863624442696043</v>
      </c>
      <c r="R14" s="3">
        <f>Sheet5!AF36</f>
        <v>46.157880933648052</v>
      </c>
      <c r="S14" s="3">
        <f>Sheet5!AG36</f>
        <v>52.452137424600053</v>
      </c>
      <c r="U14" s="2" t="str">
        <f>Sheet5!A38</f>
        <v>Pheonix Strike</v>
      </c>
      <c r="V14" s="2">
        <f>Sheet5!H38/Sheet5!C38</f>
        <v>2.7881844380403455</v>
      </c>
      <c r="X14" s="2" t="str">
        <f>Sheet5!K34</f>
        <v>Pyroclasm</v>
      </c>
      <c r="Y14" s="2">
        <f>Sheet5!Q34/Sheet5!L34</f>
        <v>2.8115638803095209</v>
      </c>
      <c r="AA14" s="2" t="str">
        <f>Sheet5!A33</f>
        <v>Pestilence</v>
      </c>
      <c r="AB14" s="2">
        <f>Sheet5!AO33</f>
        <v>0.28217413059794849</v>
      </c>
      <c r="AD14" t="str">
        <f>Sheet5!A55</f>
        <v>Shatter</v>
      </c>
      <c r="AE14">
        <f>Sheet5!H55/VLOOKUP(Sheet5!B55,Sheet2!$A$2:$O$29,15,FALSE)</f>
        <v>385.97120048641284</v>
      </c>
      <c r="AG14" t="str">
        <f>Sheet5!A56</f>
        <v>Dominant Blow (Str)</v>
      </c>
      <c r="AH14">
        <f>Sheet5!Q56/VLOOKUP(Sheet5!B56,Sheet2!$A$2:$O$29,15,FALSE)</f>
        <v>42.634361548506561</v>
      </c>
    </row>
    <row r="15" spans="1:34">
      <c r="A15" t="str">
        <f>Sheet5!A51</f>
        <v>Maw of Death</v>
      </c>
      <c r="B15" s="1">
        <f>Sheet5!H51</f>
        <v>359.66249999999997</v>
      </c>
      <c r="D15" s="3" t="str">
        <f>Sheet5!K52</f>
        <v>Cinderfury</v>
      </c>
      <c r="E15" s="3">
        <f>Sheet5!Q52</f>
        <v>38.876428571428569</v>
      </c>
      <c r="J15" s="4" t="str">
        <f>Sheet5!S40</f>
        <v>Hold Person</v>
      </c>
      <c r="K15" s="4">
        <f>Sheet5!Y40</f>
        <v>3.3821666666666665</v>
      </c>
      <c r="M15" s="3" t="str">
        <f>Sheet5!AA35</f>
        <v>Whirl</v>
      </c>
      <c r="N15" s="3">
        <f>Sheet5!AB35</f>
        <v>24.709661477637759</v>
      </c>
      <c r="O15" s="3">
        <f>Sheet5!AC35</f>
        <v>30.639980232270819</v>
      </c>
      <c r="P15" s="3">
        <f>Sheet5!AD35</f>
        <v>36.570298986903879</v>
      </c>
      <c r="Q15" s="3">
        <f>Sheet5!AE35</f>
        <v>42.500617741536942</v>
      </c>
      <c r="R15" s="3">
        <f>Sheet5!AF35</f>
        <v>48.430936496170006</v>
      </c>
      <c r="S15" s="3">
        <f>Sheet5!AG35</f>
        <v>54.361255250803069</v>
      </c>
      <c r="U15" s="2" t="str">
        <f>Sheet5!A25</f>
        <v>Incinerate</v>
      </c>
      <c r="V15" s="2">
        <f>Sheet5!H25/Sheet5!C25</f>
        <v>2.7369676320272571</v>
      </c>
      <c r="X15" s="2" t="str">
        <f>Sheet5!K38</f>
        <v>Pheonix Strike</v>
      </c>
      <c r="Y15" s="2">
        <f>Sheet5!Q38/Sheet5!L38</f>
        <v>2.7881844380403455</v>
      </c>
      <c r="AA15" s="2" t="str">
        <f>Sheet5!A41</f>
        <v>Chasten</v>
      </c>
      <c r="AB15" s="2">
        <f>Sheet5!AO41</f>
        <v>0.27504734033396455</v>
      </c>
      <c r="AD15" t="str">
        <f>Sheet5!A26</f>
        <v>Arctic Cataclysm</v>
      </c>
      <c r="AE15">
        <f>Sheet5!H26/VLOOKUP(Sheet5!B26,Sheet2!$A$2:$O$29,15,FALSE)</f>
        <v>371.13094125044029</v>
      </c>
      <c r="AG15" t="str">
        <f>Sheet5!A27</f>
        <v>Caustic Breath</v>
      </c>
      <c r="AH15">
        <f>Sheet5!Q27/VLOOKUP(Sheet5!B27,Sheet2!$A$2:$O$29,15,FALSE)</f>
        <v>41.282864792410855</v>
      </c>
    </row>
    <row r="16" spans="1:34">
      <c r="A16" t="str">
        <f>Sheet5!A56</f>
        <v>Dominant Blow (Str)</v>
      </c>
      <c r="B16" s="1">
        <f>Sheet5!H56</f>
        <v>353.1</v>
      </c>
      <c r="D16" s="3" t="str">
        <f>Sheet5!K32</f>
        <v>Terra Smash</v>
      </c>
      <c r="E16" s="3">
        <f>Sheet5!Q32</f>
        <v>38.240624999999994</v>
      </c>
      <c r="J16" s="4" t="str">
        <f>Sheet5!S42</f>
        <v>Demoralizing Blow</v>
      </c>
      <c r="K16" s="4">
        <f>Sheet5!Y42</f>
        <v>3.1270833333333332</v>
      </c>
      <c r="M16" s="3" t="str">
        <f>Sheet5!AA59</f>
        <v>Doom Hammer</v>
      </c>
      <c r="N16" s="3">
        <f>Sheet5!AB59</f>
        <v>31.471282454760033</v>
      </c>
      <c r="O16" s="3">
        <f>Sheet5!AC59</f>
        <v>36.191974822974039</v>
      </c>
      <c r="P16" s="3">
        <f>Sheet5!AD59</f>
        <v>40.912667191188042</v>
      </c>
      <c r="Q16" s="3">
        <f>Sheet5!AE59</f>
        <v>45.633359559402052</v>
      </c>
      <c r="R16" s="3">
        <f>Sheet5!AF59</f>
        <v>50.354051927616055</v>
      </c>
      <c r="S16" s="3">
        <f>Sheet5!AG59</f>
        <v>55.074744295830058</v>
      </c>
      <c r="U16" s="2" t="str">
        <f>Sheet5!A56</f>
        <v>Dominant Blow (Str)</v>
      </c>
      <c r="V16" s="2">
        <f>Sheet5!H56/Sheet5!C56</f>
        <v>2.6841505131128849</v>
      </c>
      <c r="X16" s="2" t="str">
        <f>Sheet5!K25</f>
        <v>Incinerate</v>
      </c>
      <c r="Y16" s="2">
        <f>Sheet5!Q25/Sheet5!L25</f>
        <v>2.7369676320272567</v>
      </c>
      <c r="AA16" s="2" t="str">
        <f>Sheet5!A58</f>
        <v>Dominant Blow (Int)</v>
      </c>
      <c r="AB16" s="2">
        <f>Sheet5!AO58</f>
        <v>0.26003004205888242</v>
      </c>
      <c r="AD16" t="str">
        <f>Sheet5!A34</f>
        <v>Pyroclasm</v>
      </c>
      <c r="AE16">
        <f>Sheet5!H34/VLOOKUP(Sheet5!B34,Sheet2!$A$2:$O$29,15,FALSE)</f>
        <v>370.77978218512698</v>
      </c>
      <c r="AG16" t="str">
        <f>Sheet5!A58</f>
        <v>Dominant Blow (Int)</v>
      </c>
      <c r="AH16">
        <f>Sheet5!Q58/VLOOKUP(Sheet5!B58,Sheet2!$A$2:$O$29,15,FALSE)</f>
        <v>39.191072379830445</v>
      </c>
    </row>
    <row r="17" spans="1:34">
      <c r="A17" t="str">
        <f>Sheet5!A47</f>
        <v>Grasping Tree</v>
      </c>
      <c r="B17" s="1">
        <f>Sheet5!H47</f>
        <v>341.32</v>
      </c>
      <c r="D17" s="3" t="str">
        <f>Sheet5!K53</f>
        <v>Rend Soul</v>
      </c>
      <c r="E17" s="3">
        <f>Sheet5!Q53</f>
        <v>34.622499999999995</v>
      </c>
      <c r="J17" s="4" t="str">
        <f>Sheet5!S37</f>
        <v>Inferno</v>
      </c>
      <c r="K17" s="4">
        <f>Sheet5!Y37</f>
        <v>3.1249038461538459</v>
      </c>
      <c r="M17" s="3" t="str">
        <f>Sheet5!AA39</f>
        <v>Slice</v>
      </c>
      <c r="N17" s="3">
        <f>Sheet5!AB39</f>
        <v>32.305433186490454</v>
      </c>
      <c r="O17" s="3">
        <f>Sheet5!AC39</f>
        <v>37.004405286343612</v>
      </c>
      <c r="P17" s="3">
        <f>Sheet5!AD39</f>
        <v>41.703377386196763</v>
      </c>
      <c r="Q17" s="3">
        <f>Sheet5!AE39</f>
        <v>46.402349486049921</v>
      </c>
      <c r="R17" s="3">
        <f>Sheet5!AF39</f>
        <v>51.101321585903079</v>
      </c>
      <c r="S17" s="3">
        <f>Sheet5!AG39</f>
        <v>55.800293685756237</v>
      </c>
      <c r="U17" s="2" t="str">
        <f>Sheet5!A37</f>
        <v>Inferno</v>
      </c>
      <c r="V17" s="2">
        <f>Sheet5!H37/Sheet5!C37</f>
        <v>2.6116200578592088</v>
      </c>
      <c r="X17" s="2" t="str">
        <f>Sheet5!K56</f>
        <v>Dominant Blow (Str)</v>
      </c>
      <c r="Y17" s="2">
        <f>Sheet5!Q56/Sheet5!L56</f>
        <v>2.6841505131128849</v>
      </c>
      <c r="AA17" s="2" t="str">
        <f>Sheet5!A24</f>
        <v>Gale</v>
      </c>
      <c r="AB17" s="2">
        <f>Sheet5!AO24</f>
        <v>0.25731267462534929</v>
      </c>
      <c r="AD17" t="str">
        <f>Sheet5!A53</f>
        <v>Rend Soul</v>
      </c>
      <c r="AE17">
        <f>Sheet5!H53/VLOOKUP(Sheet5!B53,Sheet2!$A$2:$O$29,15,FALSE)</f>
        <v>356.71176635597953</v>
      </c>
      <c r="AG17" t="str">
        <f>Sheet5!A32</f>
        <v>Terra Smash</v>
      </c>
      <c r="AH17">
        <f>Sheet5!Q32/VLOOKUP(Sheet5!B32,Sheet2!$A$2:$O$29,15,FALSE)</f>
        <v>37.138055937484879</v>
      </c>
    </row>
    <row r="18" spans="1:34">
      <c r="A18" t="str">
        <f>Sheet5!A38</f>
        <v>Pheonix Strike</v>
      </c>
      <c r="B18" s="1">
        <f>Sheet5!H38</f>
        <v>326.53125</v>
      </c>
      <c r="D18" s="3" t="str">
        <f>Sheet5!K27</f>
        <v>Caustic Breath</v>
      </c>
      <c r="E18" s="3">
        <f>Sheet5!Q27</f>
        <v>34.175625000000004</v>
      </c>
      <c r="J18" s="4" t="str">
        <f>Sheet5!S44</f>
        <v>Echoing Strike</v>
      </c>
      <c r="K18" s="4">
        <f>Sheet5!Y44</f>
        <v>3.0267777777777773</v>
      </c>
      <c r="M18" s="3" t="str">
        <f>Sheet5!AA27</f>
        <v>Caustic Breath</v>
      </c>
      <c r="N18" s="3">
        <f>Sheet5!AB27</f>
        <v>22.408963585434176</v>
      </c>
      <c r="O18" s="3">
        <f>Sheet5!AC27</f>
        <v>29.131652661064425</v>
      </c>
      <c r="P18" s="3">
        <f>Sheet5!AD27</f>
        <v>35.854341736694678</v>
      </c>
      <c r="Q18" s="3">
        <f>Sheet5!AE27</f>
        <v>42.577030812324935</v>
      </c>
      <c r="R18" s="3">
        <f>Sheet5!AF27</f>
        <v>49.299719887955185</v>
      </c>
      <c r="S18" s="3">
        <f>Sheet5!AG27</f>
        <v>56.022408963585434</v>
      </c>
      <c r="U18" s="2" t="str">
        <f>Sheet5!A29</f>
        <v>Rockslide</v>
      </c>
      <c r="V18" s="2">
        <f>Sheet5!H29/Sheet5!C29</f>
        <v>2.5984602278105573</v>
      </c>
      <c r="X18" s="2" t="str">
        <f>Sheet5!K37</f>
        <v>Inferno</v>
      </c>
      <c r="Y18" s="2">
        <f>Sheet5!Q37/Sheet5!L37</f>
        <v>2.6116200578592088</v>
      </c>
      <c r="AA18" s="2" t="str">
        <f>Sheet5!A32</f>
        <v>Terra Smash</v>
      </c>
      <c r="AB18" s="2">
        <f>Sheet5!AO32</f>
        <v>0.2437649402390438</v>
      </c>
      <c r="AD18" t="str">
        <f>Sheet5!A42</f>
        <v>Demoralizing Blow</v>
      </c>
      <c r="AE18">
        <f>Sheet5!H42/VLOOKUP(Sheet5!B42,Sheet2!$A$2:$O$29,15,FALSE)</f>
        <v>354.19464116683821</v>
      </c>
      <c r="AG18" t="str">
        <f>Sheet5!A44</f>
        <v>Echoing Strike</v>
      </c>
      <c r="AH18">
        <f>Sheet5!Q44/VLOOKUP(Sheet5!B44,Sheet2!$A$2:$O$29,15,FALSE)</f>
        <v>32.891606993567464</v>
      </c>
    </row>
    <row r="19" spans="1:34">
      <c r="A19" t="str">
        <f>Sheet5!A58</f>
        <v>Dominant Blow (Int)</v>
      </c>
      <c r="B19" s="1">
        <f>Sheet5!H58</f>
        <v>324.58249999999998</v>
      </c>
      <c r="D19" s="3" t="str">
        <f>Sheet5!K44</f>
        <v>Echoing Strike</v>
      </c>
      <c r="E19" s="3">
        <f>Sheet5!Q44</f>
        <v>34.051249999999996</v>
      </c>
      <c r="J19" s="4" t="str">
        <f>Sheet5!S31</f>
        <v>Frost Spire</v>
      </c>
      <c r="K19" s="4">
        <f>Sheet5!Y31</f>
        <v>2.9451799999999997</v>
      </c>
      <c r="M19" s="3" t="str">
        <f>Sheet5!AA30</f>
        <v>Rogue Wave</v>
      </c>
      <c r="N19" s="3">
        <f>Sheet5!AB30</f>
        <v>34.42340791738382</v>
      </c>
      <c r="O19" s="3">
        <f>Sheet5!AC30</f>
        <v>38.849274649618884</v>
      </c>
      <c r="P19" s="3">
        <f>Sheet5!AD30</f>
        <v>43.275141381853942</v>
      </c>
      <c r="Q19" s="3">
        <f>Sheet5!AE30</f>
        <v>47.701008114089007</v>
      </c>
      <c r="R19" s="3">
        <f>Sheet5!AF30</f>
        <v>52.126874846324071</v>
      </c>
      <c r="S19" s="3">
        <f>Sheet5!AG30</f>
        <v>56.552741578559129</v>
      </c>
      <c r="U19" s="2" t="str">
        <f>Sheet5!A57</f>
        <v>Dominant Blow (Agi)</v>
      </c>
      <c r="V19" s="2">
        <f>Sheet5!H57/Sheet5!C57</f>
        <v>2.5875485143475219</v>
      </c>
      <c r="X19" s="2" t="str">
        <f>Sheet5!K29</f>
        <v>Rockslide</v>
      </c>
      <c r="Y19" s="2">
        <f>Sheet5!Q29/Sheet5!L29</f>
        <v>2.5984602278105569</v>
      </c>
      <c r="AA19" s="2" t="str">
        <f>Sheet5!A54</f>
        <v>Mortal Strike</v>
      </c>
      <c r="AB19" s="2">
        <f>Sheet5!AO54</f>
        <v>0.23541598694942906</v>
      </c>
      <c r="AD19" t="str">
        <f>Sheet5!A38</f>
        <v>Pheonix Strike</v>
      </c>
      <c r="AE19">
        <f>Sheet5!H38/VLOOKUP(Sheet5!B38,Sheet2!$A$2:$O$29,15,FALSE)</f>
        <v>351.79724648145202</v>
      </c>
      <c r="AG19" t="str">
        <f>Sheet5!A39</f>
        <v>Slice</v>
      </c>
      <c r="AH19">
        <f>Sheet5!Q39/VLOOKUP(Sheet5!B39,Sheet2!$A$2:$O$29,15,FALSE)</f>
        <v>30.389075979562357</v>
      </c>
    </row>
    <row r="20" spans="1:34">
      <c r="A20" t="str">
        <f>Sheet5!A34</f>
        <v>Pyroclasm</v>
      </c>
      <c r="B20" s="1">
        <f>Sheet5!H34</f>
        <v>317.47124999999994</v>
      </c>
      <c r="D20" s="3" t="str">
        <f>Sheet5!K33</f>
        <v>Pestilence</v>
      </c>
      <c r="E20" s="3">
        <f>Sheet5!Q33</f>
        <v>31.329166666666669</v>
      </c>
      <c r="J20" s="4" t="str">
        <f>Sheet5!S27</f>
        <v>Caustic Breath</v>
      </c>
      <c r="K20" s="4">
        <f>Sheet5!Y27</f>
        <v>2.7340500000000003</v>
      </c>
      <c r="M20" s="3" t="str">
        <f>Sheet5!AA54</f>
        <v>Mortal Strike</v>
      </c>
      <c r="N20" s="3">
        <f>Sheet5!AB54</f>
        <v>25.210084033613448</v>
      </c>
      <c r="O20" s="3">
        <f>Sheet5!AC54</f>
        <v>31.932773109243698</v>
      </c>
      <c r="P20" s="3">
        <f>Sheet5!AD54</f>
        <v>38.655462184873954</v>
      </c>
      <c r="Q20" s="3">
        <f>Sheet5!AE54</f>
        <v>45.378151260504204</v>
      </c>
      <c r="R20" s="3">
        <f>Sheet5!AF54</f>
        <v>52.100840336134453</v>
      </c>
      <c r="S20" s="3">
        <f>Sheet5!AG54</f>
        <v>58.82352941176471</v>
      </c>
      <c r="U20" s="2" t="str">
        <f>Sheet5!A36</f>
        <v>Shadowclap</v>
      </c>
      <c r="V20" s="2">
        <f>Sheet5!H36/Sheet5!C36</f>
        <v>2.5715836164590411</v>
      </c>
      <c r="X20" s="2" t="str">
        <f>Sheet5!K57</f>
        <v>Dominant Blow (Agi)</v>
      </c>
      <c r="Y20" s="2">
        <f>Sheet5!Q57/Sheet5!L57</f>
        <v>2.5875485143475219</v>
      </c>
      <c r="AA20" s="2" t="str">
        <f>Sheet5!A38</f>
        <v>Pheonix Strike</v>
      </c>
      <c r="AB20" s="2">
        <f>Sheet5!AO38</f>
        <v>0.23453492548033758</v>
      </c>
      <c r="AD20" t="str">
        <f>Sheet5!A56</f>
        <v>Dominant Blow (Str)</v>
      </c>
      <c r="AE20">
        <f>Sheet5!H56/VLOOKUP(Sheet5!B56,Sheet2!$A$2:$O$29,15,FALSE)</f>
        <v>341.07489238805249</v>
      </c>
      <c r="AG20" t="str">
        <f>Sheet5!A53</f>
        <v>Rend Soul</v>
      </c>
      <c r="AH20">
        <f>Sheet5!Q53/VLOOKUP(Sheet5!B53,Sheet2!$A$2:$O$29,15,FALSE)</f>
        <v>29.725980529664959</v>
      </c>
    </row>
    <row r="21" spans="1:34">
      <c r="A21" t="str">
        <f>Sheet5!A29</f>
        <v>Rockslide</v>
      </c>
      <c r="B21" s="1">
        <f>Sheet5!H29</f>
        <v>308.82375000000002</v>
      </c>
      <c r="D21" s="3" t="str">
        <f>Sheet5!K42</f>
        <v>Demoralizing Blow</v>
      </c>
      <c r="E21" s="3">
        <f>Sheet5!Q42</f>
        <v>31.270833333333332</v>
      </c>
      <c r="J21" s="4" t="str">
        <f>Sheet5!S47</f>
        <v>Grasping Tree</v>
      </c>
      <c r="K21" s="4">
        <f>Sheet5!Y47</f>
        <v>2.7305600000000001</v>
      </c>
      <c r="M21" s="3" t="str">
        <f>Sheet5!AA43</f>
        <v>Soulstrike</v>
      </c>
      <c r="N21" s="3">
        <f>Sheet5!AB43</f>
        <v>34.68516542155816</v>
      </c>
      <c r="O21" s="3">
        <f>Sheet5!AC43</f>
        <v>40.554962646744926</v>
      </c>
      <c r="P21" s="3">
        <f>Sheet5!AD43</f>
        <v>46.424759871931691</v>
      </c>
      <c r="Q21" s="3">
        <f>Sheet5!AE43</f>
        <v>52.294557097118457</v>
      </c>
      <c r="R21" s="3">
        <f>Sheet5!AF43</f>
        <v>58.164354322305229</v>
      </c>
      <c r="S21" s="3">
        <f>Sheet5!AG43</f>
        <v>64.034151547491987</v>
      </c>
      <c r="U21" s="2" t="str">
        <f>Sheet5!A41</f>
        <v>Chasten</v>
      </c>
      <c r="V21" s="2">
        <f>Sheet5!H41/Sheet5!C41</f>
        <v>2.5023492560689116</v>
      </c>
      <c r="X21" s="2" t="str">
        <f>Sheet5!K36</f>
        <v>Shadowclap</v>
      </c>
      <c r="Y21" s="2">
        <f>Sheet5!Q36/Sheet5!L36</f>
        <v>2.5715836164590411</v>
      </c>
      <c r="AA21" s="2" t="str">
        <f>Sheet5!A51</f>
        <v>Maw of Death</v>
      </c>
      <c r="AB21" s="2">
        <f>Sheet5!AO51</f>
        <v>0.2314058227440888</v>
      </c>
      <c r="AD21" t="str">
        <f>Sheet5!A48</f>
        <v>Ice Lance</v>
      </c>
      <c r="AE21">
        <f>Sheet5!H48/VLOOKUP(Sheet5!B48,Sheet2!$A$2:$O$29,15,FALSE)</f>
        <v>335.41879875356688</v>
      </c>
      <c r="AG21" t="str">
        <f>Sheet5!A42</f>
        <v>Demoralizing Blow</v>
      </c>
      <c r="AH21">
        <f>Sheet5!Q42/VLOOKUP(Sheet5!B42,Sheet2!$A$2:$O$29,15,FALSE)</f>
        <v>29.516220097236516</v>
      </c>
    </row>
    <row r="22" spans="1:34">
      <c r="A22" t="str">
        <f>Sheet5!A32</f>
        <v>Terra Smash</v>
      </c>
      <c r="B22" s="1">
        <f>Sheet5!H32</f>
        <v>305.92499999999995</v>
      </c>
      <c r="D22" s="3" t="str">
        <f>Sheet5!K40</f>
        <v>Hold Person</v>
      </c>
      <c r="E22" s="3">
        <f>Sheet5!Q40</f>
        <v>31.003194444444446</v>
      </c>
      <c r="J22" s="4" t="str">
        <f>Sheet5!S59</f>
        <v>Doom Hammer</v>
      </c>
      <c r="K22" s="4">
        <f>Sheet5!Y59</f>
        <v>2.6419047619047618</v>
      </c>
      <c r="M22" s="3" t="str">
        <f>Sheet5!AA25</f>
        <v>Incinerate</v>
      </c>
      <c r="N22" s="3">
        <f>Sheet5!AB25</f>
        <v>29.34898612593383</v>
      </c>
      <c r="O22" s="3">
        <f>Sheet5!AC25</f>
        <v>36.819637139807895</v>
      </c>
      <c r="P22" s="3">
        <f>Sheet5!AD25</f>
        <v>44.290288153681963</v>
      </c>
      <c r="Q22" s="3">
        <f>Sheet5!AE25</f>
        <v>51.760939167556025</v>
      </c>
      <c r="R22" s="3">
        <f>Sheet5!AF25</f>
        <v>59.231590181430093</v>
      </c>
      <c r="S22" s="3">
        <f>Sheet5!AG25</f>
        <v>66.702241195304154</v>
      </c>
      <c r="U22" s="2" t="str">
        <f>Sheet5!A59</f>
        <v>Doom Hammer</v>
      </c>
      <c r="V22" s="2">
        <f>Sheet5!H59/Sheet5!C59</f>
        <v>2.4397537379067722</v>
      </c>
      <c r="X22" s="2" t="str">
        <f>Sheet5!K41</f>
        <v>Chasten</v>
      </c>
      <c r="Y22" s="2">
        <f>Sheet5!Q41/Sheet5!L41</f>
        <v>2.5023492560689116</v>
      </c>
      <c r="AA22" s="2" t="str">
        <f>Sheet5!A46</f>
        <v>Smash</v>
      </c>
      <c r="AB22" s="2">
        <f>Sheet5!AO46</f>
        <v>0.22831160957866017</v>
      </c>
      <c r="AD22" t="str">
        <f>Sheet5!A31</f>
        <v>Frost Spire</v>
      </c>
      <c r="AE22">
        <f>Sheet5!H31/VLOOKUP(Sheet5!B31,Sheet2!$A$2:$O$29,15,FALSE)</f>
        <v>334.17220647675367</v>
      </c>
      <c r="AG22" t="str">
        <f>Sheet5!A36</f>
        <v>Shadowclap</v>
      </c>
      <c r="AH22">
        <f>Sheet5!Q36/VLOOKUP(Sheet5!B36,Sheet2!$A$2:$O$29,15,FALSE)</f>
        <v>28.278228332515731</v>
      </c>
    </row>
    <row r="23" spans="1:34">
      <c r="A23" t="str">
        <f>Sheet5!A55</f>
        <v>Shatter</v>
      </c>
      <c r="B23" s="1">
        <f>Sheet5!H55</f>
        <v>294.61</v>
      </c>
      <c r="D23" s="3" t="str">
        <f>Sheet5!K48</f>
        <v>Ice Lance</v>
      </c>
      <c r="E23" s="3">
        <f>Sheet5!Q48</f>
        <v>26.083823529411763</v>
      </c>
      <c r="J23" s="4" t="str">
        <f>Sheet5!S48</f>
        <v>Ice Lance</v>
      </c>
      <c r="K23" s="4">
        <f>Sheet5!Y48</f>
        <v>2.3968918918918916</v>
      </c>
      <c r="M23" s="3" t="str">
        <f>Sheet5!AA42</f>
        <v>Demoralizing Blow</v>
      </c>
      <c r="N23" s="3">
        <f>Sheet5!AB42</f>
        <v>28.169014084507044</v>
      </c>
      <c r="O23" s="3">
        <f>Sheet5!AC42</f>
        <v>36.056338028169016</v>
      </c>
      <c r="P23" s="3">
        <f>Sheet5!AD42</f>
        <v>43.943661971830991</v>
      </c>
      <c r="Q23" s="3">
        <f>Sheet5!AE42</f>
        <v>51.83098591549296</v>
      </c>
      <c r="R23" s="3">
        <f>Sheet5!AF42</f>
        <v>59.718309859154935</v>
      </c>
      <c r="S23" s="3">
        <f>Sheet5!AG42</f>
        <v>67.605633802816911</v>
      </c>
      <c r="U23" s="2" t="str">
        <f>Sheet5!A33</f>
        <v>Pestilence</v>
      </c>
      <c r="V23" s="2">
        <f>Sheet5!H33/Sheet5!C33</f>
        <v>2.430187459599225</v>
      </c>
      <c r="X23" s="2" t="str">
        <f>Sheet5!K59</f>
        <v>Doom Hammer</v>
      </c>
      <c r="Y23" s="2">
        <f>Sheet5!Q59/Sheet5!L59</f>
        <v>2.4397537379067722</v>
      </c>
      <c r="AA23" s="2" t="str">
        <f>Sheet5!A47</f>
        <v>Grasping Tree</v>
      </c>
      <c r="AB23" s="2">
        <f>Sheet5!AO47</f>
        <v>0.22174435601754103</v>
      </c>
      <c r="AD23" t="str">
        <f>Sheet5!A27</f>
        <v>Caustic Breath</v>
      </c>
      <c r="AE23">
        <f>Sheet5!H27/VLOOKUP(Sheet5!B27,Sheet2!$A$2:$O$29,15,FALSE)</f>
        <v>330.26291833928684</v>
      </c>
      <c r="AG23" t="str">
        <f>Sheet5!A57</f>
        <v>Dominant Blow (Agi)</v>
      </c>
      <c r="AH23">
        <f>Sheet5!Q57/VLOOKUP(Sheet5!B57,Sheet2!$A$2:$O$29,15,FALSE)</f>
        <v>24.55218822763295</v>
      </c>
    </row>
    <row r="24" spans="1:34">
      <c r="A24" t="str">
        <f>Sheet5!A26</f>
        <v>Arctic Cataclysm</v>
      </c>
      <c r="B24" s="1">
        <f>Sheet5!H26</f>
        <v>283.28249999999991</v>
      </c>
      <c r="D24" s="3" t="str">
        <f>Sheet5!K36</f>
        <v>Shadowclap</v>
      </c>
      <c r="E24" s="3">
        <f>Sheet5!Q36</f>
        <v>25.545468750000001</v>
      </c>
      <c r="J24" s="4" t="str">
        <f>Sheet5!S39</f>
        <v>Slice</v>
      </c>
      <c r="K24" s="4">
        <f>Sheet5!Y39</f>
        <v>2.1277105263157896</v>
      </c>
      <c r="M24" s="3" t="str">
        <f>Sheet5!AA47</f>
        <v>Grasping Tree</v>
      </c>
      <c r="N24" s="3">
        <f>Sheet5!AB47</f>
        <v>27.262813522355508</v>
      </c>
      <c r="O24" s="3">
        <f>Sheet5!AC47</f>
        <v>35.441657579062159</v>
      </c>
      <c r="P24" s="3">
        <f>Sheet5!AD47</f>
        <v>43.620501635768811</v>
      </c>
      <c r="Q24" s="3">
        <f>Sheet5!AE47</f>
        <v>51.799345692475462</v>
      </c>
      <c r="R24" s="3">
        <f>Sheet5!AF47</f>
        <v>59.978189749182114</v>
      </c>
      <c r="S24" s="3">
        <f>Sheet5!AG47</f>
        <v>68.157033805888759</v>
      </c>
      <c r="U24" s="2" t="str">
        <f>Sheet5!A24</f>
        <v>Gale</v>
      </c>
      <c r="V24" s="2">
        <f>Sheet5!H24/Sheet5!C24</f>
        <v>2.4123446206600945</v>
      </c>
      <c r="X24" s="2" t="str">
        <f>Sheet5!K33</f>
        <v>Pestilence</v>
      </c>
      <c r="Y24" s="2">
        <f>Sheet5!Q33/Sheet5!L33</f>
        <v>2.4301874595992246</v>
      </c>
      <c r="AA24" s="2" t="str">
        <f>Sheet5!A34</f>
        <v>Pyroclasm</v>
      </c>
      <c r="AB24" s="2">
        <f>Sheet5!AO34</f>
        <v>0.21035033957263541</v>
      </c>
      <c r="AD24" t="str">
        <f>Sheet5!A58</f>
        <v>Dominant Blow (Int)</v>
      </c>
      <c r="AE24">
        <f>Sheet5!H58/VLOOKUP(Sheet5!B58,Sheet2!$A$2:$O$29,15,FALSE)</f>
        <v>313.52857903864356</v>
      </c>
      <c r="AG24" t="str">
        <f>Sheet5!A33</f>
        <v>Pestilence</v>
      </c>
      <c r="AH24">
        <f>Sheet5!Q33/VLOOKUP(Sheet5!B33,Sheet2!$A$2:$O$29,15,FALSE)</f>
        <v>24.225539556747023</v>
      </c>
    </row>
    <row r="25" spans="1:34">
      <c r="A25" t="str">
        <f>Sheet5!A33</f>
        <v>Pestilence</v>
      </c>
      <c r="B25" s="1">
        <f>Sheet5!H33</f>
        <v>281.96250000000003</v>
      </c>
      <c r="D25" s="3" t="str">
        <f>Sheet5!K57</f>
        <v>Dominant Blow (Agi)</v>
      </c>
      <c r="E25" s="3">
        <f>Sheet5!Q57</f>
        <v>25.4178125</v>
      </c>
      <c r="J25" s="4" t="str">
        <f>Sheet5!S36</f>
        <v>Shadowclap</v>
      </c>
      <c r="K25" s="4">
        <f>Sheet5!Y36</f>
        <v>2.0436375</v>
      </c>
      <c r="M25" s="3" t="str">
        <f>Sheet5!AA31</f>
        <v>Frost Spire</v>
      </c>
      <c r="N25" s="3">
        <f>Sheet5!AB31</f>
        <v>33.865505563618775</v>
      </c>
      <c r="O25" s="3">
        <f>Sheet5!AC31</f>
        <v>41.606192549588783</v>
      </c>
      <c r="P25" s="3">
        <f>Sheet5!AD31</f>
        <v>49.346879535558784</v>
      </c>
      <c r="Q25" s="3">
        <f>Sheet5!AE31</f>
        <v>57.087566521528792</v>
      </c>
      <c r="R25" s="3">
        <f>Sheet5!AF31</f>
        <v>64.8282535074988</v>
      </c>
      <c r="S25" s="3">
        <f>Sheet5!AG31</f>
        <v>72.568940493468801</v>
      </c>
      <c r="U25" s="2" t="str">
        <f>Sheet5!A55</f>
        <v>Shatter</v>
      </c>
      <c r="V25" s="2">
        <f>Sheet5!H55/Sheet5!C55</f>
        <v>2.3576344430217673</v>
      </c>
      <c r="X25" s="2" t="str">
        <f>Sheet5!K24</f>
        <v>Gale</v>
      </c>
      <c r="Y25" s="2">
        <f>Sheet5!Q24/Sheet5!L24</f>
        <v>2.4123446206600945</v>
      </c>
      <c r="AA25" s="2" t="str">
        <f>Sheet5!A59</f>
        <v>Doom Hammer</v>
      </c>
      <c r="AB25" s="2">
        <f>Sheet5!AO59</f>
        <v>0.19391821041593849</v>
      </c>
      <c r="AD25" t="str">
        <f>Sheet5!A59</f>
        <v>Doom Hammer</v>
      </c>
      <c r="AE25">
        <f>Sheet5!H59/VLOOKUP(Sheet5!B59,Sheet2!$A$2:$O$29,15,FALSE)</f>
        <v>307.07522403321968</v>
      </c>
      <c r="AG25" t="str">
        <f>Sheet5!A26</f>
        <v>Arctic Cataclysm</v>
      </c>
      <c r="AH25">
        <f>Sheet5!Q26/VLOOKUP(Sheet5!B26,Sheet2!$A$2:$O$29,15,FALSE)</f>
        <v>23.195683828152518</v>
      </c>
    </row>
    <row r="26" spans="1:34">
      <c r="A26" t="str">
        <f>Sheet5!A28</f>
        <v>Holy Strike</v>
      </c>
      <c r="B26" s="1">
        <f>Sheet5!H28</f>
        <v>278.35500000000002</v>
      </c>
      <c r="D26" s="3" t="str">
        <f>Sheet5!K39</f>
        <v>Slice</v>
      </c>
      <c r="E26" s="3">
        <f>Sheet5!Q39</f>
        <v>25.266562499999999</v>
      </c>
      <c r="J26" s="4" t="str">
        <f>Sheet5!S56</f>
        <v>Dominant Blow (Str)</v>
      </c>
      <c r="K26" s="4">
        <f>Sheet5!Y56</f>
        <v>2.0177142857142858</v>
      </c>
      <c r="M26" s="3" t="str">
        <f>Sheet5!AA45</f>
        <v>Degeneration</v>
      </c>
      <c r="N26" s="3">
        <f>Sheet5!AB45</f>
        <v>25.953802232026995</v>
      </c>
      <c r="O26" s="3">
        <f>Sheet5!AC45</f>
        <v>35.297171035556708</v>
      </c>
      <c r="P26" s="3">
        <f>Sheet5!AD45</f>
        <v>44.640539839086429</v>
      </c>
      <c r="Q26" s="3">
        <f>Sheet5!AE45</f>
        <v>53.98390864261615</v>
      </c>
      <c r="R26" s="3">
        <f>Sheet5!AF45</f>
        <v>63.327277446145864</v>
      </c>
      <c r="S26" s="3">
        <f>Sheet5!AG45</f>
        <v>72.670646249675585</v>
      </c>
      <c r="U26" s="2" t="str">
        <f>Sheet5!A39</f>
        <v>Slice</v>
      </c>
      <c r="V26" s="2">
        <f>Sheet5!H39/Sheet5!C39</f>
        <v>2.2925314732902344</v>
      </c>
      <c r="X26" s="2" t="str">
        <f>Sheet5!K55</f>
        <v>Shatter</v>
      </c>
      <c r="Y26" s="2">
        <f>Sheet5!Q55/Sheet5!L55</f>
        <v>2.3576344430217673</v>
      </c>
      <c r="AA26" s="2" t="str">
        <f>Sheet5!A29</f>
        <v>Rockslide</v>
      </c>
      <c r="AB26" s="2">
        <f>Sheet5!AO29</f>
        <v>0.18722264322521975</v>
      </c>
      <c r="AD26" t="str">
        <f>Sheet5!A32</f>
        <v>Terra Smash</v>
      </c>
      <c r="AE26">
        <f>Sheet5!H32/VLOOKUP(Sheet5!B32,Sheet2!$A$2:$O$29,15,FALSE)</f>
        <v>297.10444749987903</v>
      </c>
      <c r="AG26" t="str">
        <f>Sheet5!A40</f>
        <v>Hold Person</v>
      </c>
      <c r="AH26">
        <f>Sheet5!Q40/VLOOKUP(Sheet5!B40,Sheet2!$A$2:$O$29,15,FALSE)</f>
        <v>22.569977679205461</v>
      </c>
    </row>
    <row r="27" spans="1:34">
      <c r="A27" t="str">
        <f>Sheet5!A59</f>
        <v>Doom Hammer</v>
      </c>
      <c r="B27" s="1">
        <f>Sheet5!H59</f>
        <v>277.39999999999998</v>
      </c>
      <c r="D27" s="3" t="str">
        <f>Sheet5!K28</f>
        <v>Holy Strike</v>
      </c>
      <c r="E27" s="3">
        <f>Sheet5!Q28</f>
        <v>24.742666666666668</v>
      </c>
      <c r="J27" s="4" t="str">
        <f>Sheet5!S34</f>
        <v>Pyroclasm</v>
      </c>
      <c r="K27" s="4">
        <f>Sheet5!Y34</f>
        <v>1.8674779411764701</v>
      </c>
      <c r="M27" s="3" t="str">
        <f>Sheet5!AA24</f>
        <v>Gale</v>
      </c>
      <c r="N27" s="3">
        <f>Sheet5!AB24</f>
        <v>27.254707631318134</v>
      </c>
      <c r="O27" s="3">
        <f>Sheet5!AC24</f>
        <v>38.156590683845387</v>
      </c>
      <c r="P27" s="3">
        <f>Sheet5!AD24</f>
        <v>49.05847373637264</v>
      </c>
      <c r="Q27" s="3">
        <f>Sheet5!AE24</f>
        <v>59.960356788899894</v>
      </c>
      <c r="R27" s="3">
        <f>Sheet5!AF24</f>
        <v>70.86223984142714</v>
      </c>
      <c r="S27" s="3">
        <f>Sheet5!AG24</f>
        <v>81.764122893954394</v>
      </c>
      <c r="U27" s="2" t="str">
        <f>Sheet5!A31</f>
        <v>Frost Spire</v>
      </c>
      <c r="V27" s="2">
        <f>Sheet5!H31/Sheet5!C31</f>
        <v>2.2861334492501633</v>
      </c>
      <c r="X27" s="2" t="str">
        <f>Sheet5!K39</f>
        <v>Slice</v>
      </c>
      <c r="Y27" s="2">
        <f>Sheet5!Q39/Sheet5!L39</f>
        <v>2.2925314732902344</v>
      </c>
      <c r="AA27" s="2" t="str">
        <f>Sheet5!A30</f>
        <v>Rogue Wave</v>
      </c>
      <c r="AB27" s="2">
        <f>Sheet5!AO30</f>
        <v>0.1775465230166503</v>
      </c>
      <c r="AD27" t="str">
        <f>Sheet5!A39</f>
        <v>Slice</v>
      </c>
      <c r="AE27">
        <f>Sheet5!H39/VLOOKUP(Sheet5!B39,Sheet2!$A$2:$O$29,15,FALSE)</f>
        <v>243.11260783649885</v>
      </c>
      <c r="AG27" t="str">
        <f>Sheet5!A29</f>
        <v>Rockslide</v>
      </c>
      <c r="AH27">
        <f>Sheet5!Q29/VLOOKUP(Sheet5!B29,Sheet2!$A$2:$O$29,15,FALSE)</f>
        <v>21.899841190329781</v>
      </c>
    </row>
    <row r="28" spans="1:34">
      <c r="A28" t="str">
        <f>Sheet5!A27</f>
        <v>Caustic Breath</v>
      </c>
      <c r="B28" s="1">
        <f>Sheet5!H27</f>
        <v>273.40500000000003</v>
      </c>
      <c r="D28" s="3" t="str">
        <f>Sheet5!K24</f>
        <v>Gale</v>
      </c>
      <c r="E28" s="3">
        <f>Sheet5!Q24</f>
        <v>23.023636363636367</v>
      </c>
      <c r="J28" s="4" t="str">
        <f>Sheet5!S58</f>
        <v>Dominant Blow (Int)</v>
      </c>
      <c r="K28" s="4">
        <f>Sheet5!Y58</f>
        <v>1.8547571428571428</v>
      </c>
      <c r="M28" s="3" t="str">
        <f>Sheet5!AA33</f>
        <v>Pestilence</v>
      </c>
      <c r="N28" s="3">
        <f>Sheet5!AB33</f>
        <v>30.456852791878173</v>
      </c>
      <c r="O28" s="3">
        <f>Sheet5!AC33</f>
        <v>41.116751269035532</v>
      </c>
      <c r="P28" s="3">
        <f>Sheet5!AD33</f>
        <v>51.776649746192895</v>
      </c>
      <c r="Q28" s="3">
        <f>Sheet5!AE33</f>
        <v>62.436548223350258</v>
      </c>
      <c r="R28" s="3">
        <f>Sheet5!AF33</f>
        <v>73.096446700507613</v>
      </c>
      <c r="S28" s="3">
        <f>Sheet5!AG33</f>
        <v>83.756345177664983</v>
      </c>
      <c r="U28" s="2" t="str">
        <f>Sheet5!A51</f>
        <v>Maw of Death</v>
      </c>
      <c r="V28" s="2">
        <f>Sheet5!H51/Sheet5!C51</f>
        <v>2.2208243284964495</v>
      </c>
      <c r="X28" s="2" t="str">
        <f>Sheet5!K31</f>
        <v>Frost Spire</v>
      </c>
      <c r="Y28" s="2">
        <f>Sheet5!Q31/Sheet5!L31</f>
        <v>2.2861334492501628</v>
      </c>
      <c r="AA28" s="2" t="str">
        <f>Sheet5!A27</f>
        <v>Caustic Breath</v>
      </c>
      <c r="AB28" s="2">
        <f>Sheet5!AO27</f>
        <v>0.1751473414477899</v>
      </c>
      <c r="AD28" t="str">
        <f>Sheet5!A36</f>
        <v>Shadowclap</v>
      </c>
      <c r="AE28">
        <f>Sheet5!H36/VLOOKUP(Sheet5!B36,Sheet2!$A$2:$O$29,15,FALSE)</f>
        <v>226.22582666012585</v>
      </c>
      <c r="AG28" t="str">
        <f>Sheet5!A47</f>
        <v>Grasping Tree</v>
      </c>
      <c r="AH28">
        <f>Sheet5!Q47/VLOOKUP(Sheet5!B47,Sheet2!$A$2:$O$29,15,FALSE)</f>
        <v>21.397732637993656</v>
      </c>
    </row>
    <row r="29" spans="1:34">
      <c r="A29" t="str">
        <f>Sheet5!A24</f>
        <v>Gale</v>
      </c>
      <c r="B29" s="1">
        <f>Sheet5!H24</f>
        <v>253.26000000000005</v>
      </c>
      <c r="D29" s="3" t="str">
        <f>Sheet5!K31</f>
        <v>Frost Spire</v>
      </c>
      <c r="E29" s="3">
        <f>Sheet5!Q31</f>
        <v>21.036999999999995</v>
      </c>
      <c r="J29" s="4" t="str">
        <f>Sheet5!S33</f>
        <v>Pestilence</v>
      </c>
      <c r="K29" s="4">
        <f>Sheet5!Y33</f>
        <v>1.7088636363636365</v>
      </c>
      <c r="M29" s="3" t="str">
        <f>Sheet5!AA40</f>
        <v>Hold Person</v>
      </c>
      <c r="N29" s="3">
        <f>Sheet5!AB40</f>
        <v>38.930703348040488</v>
      </c>
      <c r="O29" s="3">
        <f>Sheet5!AC40</f>
        <v>48.274072151570209</v>
      </c>
      <c r="P29" s="3">
        <f>Sheet5!AD40</f>
        <v>57.617440955099923</v>
      </c>
      <c r="Q29" s="3">
        <f>Sheet5!AE40</f>
        <v>66.960809758629637</v>
      </c>
      <c r="R29" s="3">
        <f>Sheet5!AF40</f>
        <v>76.304178562159365</v>
      </c>
      <c r="S29" s="3">
        <f>Sheet5!AG40</f>
        <v>85.647547365689078</v>
      </c>
      <c r="U29" s="2" t="str">
        <f>Sheet5!A28</f>
        <v>Holy Strike</v>
      </c>
      <c r="V29" s="2">
        <f>Sheet5!H28/Sheet5!C28</f>
        <v>2.2139107611548554</v>
      </c>
      <c r="X29" s="2" t="str">
        <f>Sheet5!K51</f>
        <v>Maw of Death</v>
      </c>
      <c r="Y29" s="2">
        <f>Sheet5!Q51/Sheet5!L51</f>
        <v>2.2208243284964495</v>
      </c>
      <c r="AA29" s="2" t="str">
        <f>Sheet5!A55</f>
        <v>Shatter</v>
      </c>
      <c r="AB29" s="2">
        <f>Sheet5!AO55</f>
        <v>0.17401653868871828</v>
      </c>
      <c r="AD29" t="str">
        <f>Sheet5!A37</f>
        <v>Inferno</v>
      </c>
      <c r="AE29">
        <f>Sheet5!H37/VLOOKUP(Sheet5!B37,Sheet2!$A$2:$O$29,15,FALSE)</f>
        <v>218.83546202317368</v>
      </c>
      <c r="AG29" t="str">
        <f>Sheet5!A48</f>
        <v>Ice Lance</v>
      </c>
      <c r="AH29">
        <f>Sheet5!Q48/VLOOKUP(Sheet5!B48,Sheet2!$A$2:$O$29,15,FALSE)</f>
        <v>19.730517573739228</v>
      </c>
    </row>
    <row r="30" spans="1:34">
      <c r="A30" t="str">
        <f>Sheet5!A36</f>
        <v>Shadowclap</v>
      </c>
      <c r="B30" s="1">
        <f>Sheet5!H36</f>
        <v>204.36375000000001</v>
      </c>
      <c r="D30" s="3" t="str">
        <f>Sheet5!K35</f>
        <v>Whirl</v>
      </c>
      <c r="E30" s="3">
        <f>Sheet5!Q35</f>
        <v>20.389687500000001</v>
      </c>
      <c r="J30" s="4" t="str">
        <f>Sheet5!S29</f>
        <v>Rockslide</v>
      </c>
      <c r="K30" s="4">
        <f>Sheet5!Y29</f>
        <v>1.6693175675675678</v>
      </c>
      <c r="M30" s="3" t="str">
        <f>Sheet5!AA56</f>
        <v>Dominant Blow (Str)</v>
      </c>
      <c r="N30" s="3">
        <f>Sheet5!AB56</f>
        <v>45.78987534978377</v>
      </c>
      <c r="O30" s="3">
        <f>Sheet5!AC56</f>
        <v>54.439074026965152</v>
      </c>
      <c r="P30" s="3">
        <f>Sheet5!AD56</f>
        <v>63.088272704146526</v>
      </c>
      <c r="Q30" s="3">
        <f>Sheet5!AE56</f>
        <v>71.737471381327907</v>
      </c>
      <c r="R30" s="3">
        <f>Sheet5!AF56</f>
        <v>80.386670058509281</v>
      </c>
      <c r="S30" s="3">
        <f>Sheet5!AG56</f>
        <v>89.035868735690656</v>
      </c>
      <c r="U30" s="2" t="str">
        <f>Sheet5!A26</f>
        <v>Arctic Cataclysm</v>
      </c>
      <c r="V30" s="2">
        <f>Sheet5!H26/Sheet5!C26</f>
        <v>2.1825378481451509</v>
      </c>
      <c r="X30" s="2" t="str">
        <f>Sheet5!K26</f>
        <v>Arctic Cataclysm</v>
      </c>
      <c r="Y30" s="2">
        <f>Sheet5!Q26/Sheet5!L26</f>
        <v>2.1825378481451509</v>
      </c>
      <c r="AA30" s="2" t="str">
        <f>Sheet5!A26</f>
        <v>Arctic Cataclysm</v>
      </c>
      <c r="AB30" s="2">
        <f>Sheet5!AO26</f>
        <v>0.16732575310100412</v>
      </c>
      <c r="AD30" t="str">
        <f>Sheet5!A33</f>
        <v>Pestilence</v>
      </c>
      <c r="AE30">
        <f>Sheet5!H33/VLOOKUP(Sheet5!B33,Sheet2!$A$2:$O$29,15,FALSE)</f>
        <v>218.02985601072322</v>
      </c>
      <c r="AG30" t="str">
        <f>Sheet5!A35</f>
        <v>Whirl</v>
      </c>
      <c r="AH30">
        <f>Sheet5!Q35/VLOOKUP(Sheet5!B35,Sheet2!$A$2:$O$29,15,FALSE)</f>
        <v>19.115446494579675</v>
      </c>
    </row>
    <row r="31" spans="1:34">
      <c r="A31" t="str">
        <f>Sheet5!A57</f>
        <v>Dominant Blow (Agi)</v>
      </c>
      <c r="B31" s="1">
        <f>Sheet5!H57</f>
        <v>203.3425</v>
      </c>
      <c r="D31" s="3" t="str">
        <f>Sheet5!K47</f>
        <v>Grasping Tree</v>
      </c>
      <c r="E31" s="3">
        <f>Sheet5!Q47</f>
        <v>17.964210526315789</v>
      </c>
      <c r="J31" s="4" t="str">
        <f>Sheet5!S30</f>
        <v>Rogue Wave</v>
      </c>
      <c r="K31" s="4">
        <f>Sheet5!Y30</f>
        <v>1.5763043478260867</v>
      </c>
      <c r="M31" s="3" t="str">
        <f>Sheet5!AA57</f>
        <v>Dominant Blow (Agi)</v>
      </c>
      <c r="N31" s="3">
        <f>Sheet5!AB57</f>
        <v>45.78987534978377</v>
      </c>
      <c r="O31" s="3">
        <f>Sheet5!AC57</f>
        <v>54.439074026965152</v>
      </c>
      <c r="P31" s="3">
        <f>Sheet5!AD57</f>
        <v>63.088272704146526</v>
      </c>
      <c r="Q31" s="3">
        <f>Sheet5!AE57</f>
        <v>71.737471381327907</v>
      </c>
      <c r="R31" s="3">
        <f>Sheet5!AF57</f>
        <v>80.386670058509281</v>
      </c>
      <c r="S31" s="3">
        <f>Sheet5!AG57</f>
        <v>89.035868735690656</v>
      </c>
      <c r="U31" s="2" t="str">
        <f>Sheet5!A48</f>
        <v>Ice Lance</v>
      </c>
      <c r="V31" s="2">
        <f>Sheet5!H48/Sheet5!C48</f>
        <v>2.1110449892882648</v>
      </c>
      <c r="X31" s="2" t="str">
        <f>Sheet5!K48</f>
        <v>Ice Lance</v>
      </c>
      <c r="Y31" s="2">
        <f>Sheet5!Q48/Sheet5!L48</f>
        <v>2.1110449892882648</v>
      </c>
      <c r="AA31" s="2" t="str">
        <f>Sheet5!A57</f>
        <v>Dominant Blow (Agi)</v>
      </c>
      <c r="AB31" s="2">
        <f>Sheet5!AO57</f>
        <v>0.16290206288804326</v>
      </c>
      <c r="AD31" t="str">
        <f>Sheet5!A28</f>
        <v>Holy Strike</v>
      </c>
      <c r="AE31">
        <f>Sheet5!H28/VLOOKUP(Sheet5!B28,Sheet2!$A$2:$O$29,15,FALSE)</f>
        <v>206.19344765879242</v>
      </c>
      <c r="AG31" t="str">
        <f>Sheet5!A28</f>
        <v>Holy Strike</v>
      </c>
      <c r="AH31">
        <f>Sheet5!Q28/VLOOKUP(Sheet5!B28,Sheet2!$A$2:$O$29,15,FALSE)</f>
        <v>18.328306458559329</v>
      </c>
    </row>
    <row r="32" spans="1:34">
      <c r="A32" t="str">
        <f>Sheet5!A37</f>
        <v>Inferno</v>
      </c>
      <c r="B32" s="1">
        <f>Sheet5!H37</f>
        <v>203.11874999999998</v>
      </c>
      <c r="D32" s="3" t="str">
        <f>Sheet5!K26</f>
        <v>Arctic Cataclysm</v>
      </c>
      <c r="E32" s="3">
        <f>Sheet5!Q26</f>
        <v>17.705156249999995</v>
      </c>
      <c r="J32" s="4" t="str">
        <f>Sheet5!S24</f>
        <v>Gale</v>
      </c>
      <c r="K32" s="4">
        <f>Sheet5!Y24</f>
        <v>1.5349090909090912</v>
      </c>
      <c r="M32" s="3" t="str">
        <f>Sheet5!AA58</f>
        <v>Dominant Blow (Int)</v>
      </c>
      <c r="N32" s="3">
        <f>Sheet5!AB58</f>
        <v>45.78987534978377</v>
      </c>
      <c r="O32" s="3">
        <f>Sheet5!AC58</f>
        <v>54.439074026965152</v>
      </c>
      <c r="P32" s="3">
        <f>Sheet5!AD58</f>
        <v>63.088272704146526</v>
      </c>
      <c r="Q32" s="3">
        <f>Sheet5!AE58</f>
        <v>71.737471381327907</v>
      </c>
      <c r="R32" s="3">
        <f>Sheet5!AF58</f>
        <v>80.386670058509281</v>
      </c>
      <c r="S32" s="3">
        <f>Sheet5!AG58</f>
        <v>89.035868735690656</v>
      </c>
      <c r="U32" s="2" t="str">
        <f>Sheet5!A35</f>
        <v>Whirl</v>
      </c>
      <c r="V32" s="2">
        <f>Sheet5!H35/Sheet5!C35</f>
        <v>2.0620052145058074</v>
      </c>
      <c r="X32" s="2" t="str">
        <f>Sheet5!K35</f>
        <v>Whirl</v>
      </c>
      <c r="Y32" s="2">
        <f>Sheet5!Q35/Sheet5!L35</f>
        <v>2.0620052145058074</v>
      </c>
      <c r="AA32" s="2" t="str">
        <f>Sheet5!A37</f>
        <v>Inferno</v>
      </c>
      <c r="AB32" s="2">
        <f>Sheet5!AO37</f>
        <v>0.14589244029448734</v>
      </c>
      <c r="AD32" t="str">
        <f>Sheet5!A57</f>
        <v>Dominant Blow (Agi)</v>
      </c>
      <c r="AE32">
        <f>Sheet5!H57/VLOOKUP(Sheet5!B57,Sheet2!$A$2:$O$29,15,FALSE)</f>
        <v>196.4175058210636</v>
      </c>
      <c r="AG32" t="str">
        <f>Sheet5!A24</f>
        <v>Gale</v>
      </c>
      <c r="AH32">
        <f>Sheet5!Q24/VLOOKUP(Sheet5!B24,Sheet2!$A$2:$O$29,15,FALSE)</f>
        <v>17.535970222283918</v>
      </c>
    </row>
    <row r="33" spans="1:34">
      <c r="A33" t="str">
        <f>Sheet5!A39</f>
        <v>Slice</v>
      </c>
      <c r="B33" s="1">
        <f>Sheet5!H39</f>
        <v>202.13249999999999</v>
      </c>
      <c r="D33" s="3" t="str">
        <f>Sheet5!K29</f>
        <v>Rockslide</v>
      </c>
      <c r="E33" s="3">
        <f>Sheet5!Q29</f>
        <v>17.156874999999999</v>
      </c>
      <c r="J33" s="4" t="str">
        <f>Sheet5!S26</f>
        <v>Arctic Cataclysm</v>
      </c>
      <c r="K33" s="4">
        <f>Sheet5!Y26</f>
        <v>1.490960526315789</v>
      </c>
      <c r="M33" s="3" t="str">
        <f>Sheet5!AA34</f>
        <v>Pyroclasm</v>
      </c>
      <c r="N33" s="3">
        <f>Sheet5!AB34</f>
        <v>31.545741324921135</v>
      </c>
      <c r="O33" s="3">
        <f>Sheet5!AC34</f>
        <v>43.11251314405888</v>
      </c>
      <c r="P33" s="3">
        <f>Sheet5!AD34</f>
        <v>54.679284963196629</v>
      </c>
      <c r="Q33" s="3">
        <f>Sheet5!AE34</f>
        <v>66.246056782334378</v>
      </c>
      <c r="R33" s="3">
        <f>Sheet5!AF34</f>
        <v>77.812828601472134</v>
      </c>
      <c r="S33" s="3">
        <f>Sheet5!AG34</f>
        <v>89.379600420609876</v>
      </c>
      <c r="U33" s="2" t="str">
        <f>Sheet5!A27</f>
        <v>Caustic Breath</v>
      </c>
      <c r="V33" s="2">
        <f>Sheet5!H27/Sheet5!C27</f>
        <v>2.0579202890369199</v>
      </c>
      <c r="X33" s="2" t="str">
        <f>Sheet5!K27</f>
        <v>Caustic Breath</v>
      </c>
      <c r="Y33" s="2">
        <f>Sheet5!Q27/Sheet5!L27</f>
        <v>2.0579202890369199</v>
      </c>
      <c r="AA33" s="2" t="str">
        <f>Sheet5!A36</f>
        <v>Shadowclap</v>
      </c>
      <c r="AB33" s="2">
        <f>Sheet5!AO36</f>
        <v>0.14286176162181058</v>
      </c>
      <c r="AD33" t="str">
        <f>Sheet5!A24</f>
        <v>Gale</v>
      </c>
      <c r="AE33">
        <f>Sheet5!H24/VLOOKUP(Sheet5!B24,Sheet2!$A$2:$O$29,15,FALSE)</f>
        <v>192.8956724451231</v>
      </c>
      <c r="AG33" t="str">
        <f>Sheet5!A59</f>
        <v>Doom Hammer</v>
      </c>
      <c r="AH33">
        <f>Sheet5!Q59/VLOOKUP(Sheet5!B59,Sheet2!$A$2:$O$29,15,FALSE)</f>
        <v>17.059734668512206</v>
      </c>
    </row>
    <row r="34" spans="1:34">
      <c r="A34" t="str">
        <f>Sheet5!A30</f>
        <v>Rogue Wave</v>
      </c>
      <c r="B34" s="1">
        <f>Sheet5!H30</f>
        <v>181.27499999999998</v>
      </c>
      <c r="D34" s="3" t="str">
        <f>Sheet5!K59</f>
        <v>Doom Hammer</v>
      </c>
      <c r="E34" s="3">
        <f>Sheet5!Q59</f>
        <v>15.41111111111111</v>
      </c>
      <c r="J34" s="4" t="str">
        <f>Sheet5!S35</f>
        <v>Whirl</v>
      </c>
      <c r="K34" s="4">
        <f>Sheet5!Y35</f>
        <v>1.4828863636363636</v>
      </c>
      <c r="M34" s="3" t="str">
        <f>Sheet5!AA48</f>
        <v>Ice Lance</v>
      </c>
      <c r="N34" s="3">
        <f>Sheet5!AB48</f>
        <v>29.027576197387521</v>
      </c>
      <c r="O34" s="3">
        <f>Sheet5!AC48</f>
        <v>41.122399612965658</v>
      </c>
      <c r="P34" s="3">
        <f>Sheet5!AD48</f>
        <v>53.217223028543792</v>
      </c>
      <c r="Q34" s="3">
        <f>Sheet5!AE48</f>
        <v>65.312046444121918</v>
      </c>
      <c r="R34" s="3">
        <f>Sheet5!AF48</f>
        <v>77.406869859700052</v>
      </c>
      <c r="S34" s="3">
        <f>Sheet5!AG48</f>
        <v>89.5016932752782</v>
      </c>
      <c r="U34" s="2" t="str">
        <f>Sheet5!A44</f>
        <v>Echoing Strike</v>
      </c>
      <c r="V34" s="2">
        <f>Sheet5!H44/Sheet5!C44</f>
        <v>1.9622546371330811</v>
      </c>
      <c r="X34" s="2" t="str">
        <f>Sheet5!K44</f>
        <v>Echoing Strike</v>
      </c>
      <c r="Y34" s="2">
        <f>Sheet5!Q44/Sheet5!L44</f>
        <v>1.9622546371330811</v>
      </c>
      <c r="AA34" s="2" t="str">
        <f>Sheet5!A35</f>
        <v>Whirl</v>
      </c>
      <c r="AB34" s="2">
        <f>Sheet5!AO35</f>
        <v>0.1346409409822534</v>
      </c>
      <c r="AD34" t="str">
        <f>Sheet5!A35</f>
        <v>Whirl</v>
      </c>
      <c r="AE34">
        <f>Sheet5!H35/VLOOKUP(Sheet5!B35,Sheet2!$A$2:$O$29,15,FALSE)</f>
        <v>152.9235719566374</v>
      </c>
      <c r="AG34" t="str">
        <f>Sheet5!A31</f>
        <v>Frost Spire</v>
      </c>
      <c r="AH34">
        <f>Sheet5!Q31/VLOOKUP(Sheet5!B31,Sheet2!$A$2:$O$29,15,FALSE)</f>
        <v>15.912962213178746</v>
      </c>
    </row>
    <row r="35" spans="1:34">
      <c r="A35" t="str">
        <f>Sheet5!A35</f>
        <v>Whirl</v>
      </c>
      <c r="B35" s="1">
        <f>Sheet5!H35</f>
        <v>163.11750000000001</v>
      </c>
      <c r="D35" s="3" t="str">
        <f>Sheet5!K37</f>
        <v>Inferno</v>
      </c>
      <c r="E35" s="3">
        <f>Sheet5!Q37</f>
        <v>13.541249999999998</v>
      </c>
      <c r="J35" s="4" t="str">
        <f>Sheet5!S28</f>
        <v>Holy Strike</v>
      </c>
      <c r="K35" s="4">
        <f>Sheet5!Y28</f>
        <v>1.2102391304347826</v>
      </c>
      <c r="M35" s="3" t="str">
        <f>Sheet5!AA26</f>
        <v>Arctic Cataclysm</v>
      </c>
      <c r="N35" s="3">
        <f>Sheet5!AB26</f>
        <v>40.195233993683608</v>
      </c>
      <c r="O35" s="3">
        <f>Sheet5!AC26</f>
        <v>53.976457077232268</v>
      </c>
      <c r="P35" s="3">
        <f>Sheet5!AD26</f>
        <v>67.757680160780936</v>
      </c>
      <c r="Q35" s="3">
        <f>Sheet5!AE26</f>
        <v>81.538903244329603</v>
      </c>
      <c r="R35" s="3">
        <f>Sheet5!AF26</f>
        <v>95.320126327878256</v>
      </c>
      <c r="S35" s="3">
        <f>Sheet5!AG26</f>
        <v>109.10134941142692</v>
      </c>
      <c r="U35" s="2" t="str">
        <f>Sheet5!A46</f>
        <v>Smash</v>
      </c>
      <c r="V35" s="2">
        <f>Sheet5!H46/Sheet5!C46</f>
        <v>1.8912743251726303</v>
      </c>
      <c r="X35" s="2" t="str">
        <f>Sheet5!K46</f>
        <v>Smash</v>
      </c>
      <c r="Y35" s="2">
        <f>Sheet5!Q46/Sheet5!L46</f>
        <v>1.8912743251726303</v>
      </c>
      <c r="AA35" s="2" t="str">
        <f>Sheet5!A39</f>
        <v>Slice</v>
      </c>
      <c r="AB35" s="2">
        <f>Sheet5!AO39</f>
        <v>0.13005147177095064</v>
      </c>
      <c r="AD35" t="str">
        <f>Sheet5!A30</f>
        <v>Rogue Wave</v>
      </c>
      <c r="AE35">
        <f>Sheet5!H30/VLOOKUP(Sheet5!B30,Sheet2!$A$2:$O$29,15,FALSE)</f>
        <v>143.22344454961893</v>
      </c>
      <c r="AG35" t="str">
        <f>Sheet5!A37</f>
        <v>Inferno</v>
      </c>
      <c r="AH35">
        <f>Sheet5!Q37/VLOOKUP(Sheet5!B37,Sheet2!$A$2:$O$29,15,FALSE)</f>
        <v>14.589030801544911</v>
      </c>
    </row>
    <row r="36" spans="1:34">
      <c r="A36" t="str">
        <f>Sheet5!A44</f>
        <v>Echoing Strike</v>
      </c>
      <c r="B36" s="1">
        <f>Sheet5!H44</f>
        <v>136.20499999999998</v>
      </c>
      <c r="D36" s="3" t="str">
        <f>Sheet5!K34</f>
        <v>Pyroclasm</v>
      </c>
      <c r="E36" s="3">
        <f>Sheet5!Q34</f>
        <v>12.210432692307689</v>
      </c>
      <c r="J36" s="4" t="str">
        <f>Sheet5!S57</f>
        <v>Dominant Blow (Agi)</v>
      </c>
      <c r="K36" s="4">
        <f>Sheet5!Y57</f>
        <v>1.1619571428571429</v>
      </c>
      <c r="M36" s="3" t="str">
        <f>Sheet5!AA28</f>
        <v>Holy Strike</v>
      </c>
      <c r="N36" s="3">
        <f>Sheet5!AB28</f>
        <v>34.516765285996058</v>
      </c>
      <c r="O36" s="3">
        <f>Sheet5!AC28</f>
        <v>50.295857988165679</v>
      </c>
      <c r="P36" s="3">
        <f>Sheet5!AD28</f>
        <v>66.074950690335299</v>
      </c>
      <c r="Q36" s="3">
        <f>Sheet5!AE28</f>
        <v>81.854043392504934</v>
      </c>
      <c r="R36" s="3">
        <f>Sheet5!AF28</f>
        <v>97.633136094674555</v>
      </c>
      <c r="S36" s="3">
        <f>Sheet5!AG28</f>
        <v>113.41222879684418</v>
      </c>
      <c r="U36" s="2" t="str">
        <f>Sheet5!A30</f>
        <v>Rogue Wave</v>
      </c>
      <c r="V36" s="2">
        <f>Sheet5!H30/Sheet5!C30</f>
        <v>1.6762895535327262</v>
      </c>
      <c r="X36" s="2" t="str">
        <f>Sheet5!K30</f>
        <v>Rogue Wave</v>
      </c>
      <c r="Y36" s="2">
        <f>Sheet5!Q30/Sheet5!L30</f>
        <v>1.6762895535327265</v>
      </c>
      <c r="AA36" s="2" t="str">
        <f>Sheet5!A44</f>
        <v>Echoing Strike</v>
      </c>
      <c r="AB36" s="2">
        <f>Sheet5!AO44</f>
        <v>0.10911676346885639</v>
      </c>
      <c r="AD36" t="str">
        <f>Sheet5!A44</f>
        <v>Echoing Strike</v>
      </c>
      <c r="AE36">
        <f>Sheet5!H44/VLOOKUP(Sheet5!B44,Sheet2!$A$2:$O$29,15,FALSE)</f>
        <v>131.56642797426986</v>
      </c>
      <c r="AG36" t="str">
        <f>Sheet5!A34</f>
        <v>Pyroclasm</v>
      </c>
      <c r="AH36">
        <f>Sheet5!Q34/VLOOKUP(Sheet5!B34,Sheet2!$A$2:$O$29,15,FALSE)</f>
        <v>14.260760853274112</v>
      </c>
    </row>
    <row r="37" spans="1:34">
      <c r="A37" t="str">
        <f>Sheet5!A25</f>
        <v>Incinerate</v>
      </c>
      <c r="B37" s="1">
        <f>Sheet5!H25</f>
        <v>120.495</v>
      </c>
      <c r="D37" s="3" t="str">
        <f>Sheet5!K30</f>
        <v>Rogue Wave</v>
      </c>
      <c r="E37" s="3">
        <f>Sheet5!Q30</f>
        <v>12.084999999999999</v>
      </c>
      <c r="J37" s="4" t="str">
        <f>Sheet5!S25</f>
        <v>Incinerate</v>
      </c>
      <c r="K37" s="4">
        <f>Sheet5!Y25</f>
        <v>0.96396000000000004</v>
      </c>
      <c r="M37" s="3" t="str">
        <f>Sheet5!AA29</f>
        <v>Rockslide</v>
      </c>
      <c r="N37" s="3">
        <f>Sheet5!AB29</f>
        <v>39.877300613496935</v>
      </c>
      <c r="O37" s="3">
        <f>Sheet5!AC29</f>
        <v>54.601226993865033</v>
      </c>
      <c r="P37" s="3">
        <f>Sheet5!AD29</f>
        <v>69.325153374233139</v>
      </c>
      <c r="Q37" s="3">
        <f>Sheet5!AE29</f>
        <v>84.049079754601237</v>
      </c>
      <c r="R37" s="3">
        <f>Sheet5!AF29</f>
        <v>98.773006134969336</v>
      </c>
      <c r="S37" s="3">
        <f>Sheet5!AG29</f>
        <v>113.49693251533743</v>
      </c>
      <c r="U37" s="2" t="str">
        <f>Sheet5!A53</f>
        <v>Rend Soul</v>
      </c>
      <c r="V37" s="2">
        <f>Sheet5!H53/Sheet5!C53</f>
        <v>1.5781736686165768</v>
      </c>
      <c r="X37" s="2" t="str">
        <f>Sheet5!K28</f>
        <v>Holy Strike</v>
      </c>
      <c r="Y37" s="2">
        <f>Sheet5!Q28/Sheet5!L28</f>
        <v>1.4759405074365703</v>
      </c>
      <c r="AA37" s="2" t="str">
        <f>Sheet5!A25</f>
        <v>Incinerate</v>
      </c>
      <c r="AB37" s="2">
        <f>Sheet5!AO25</f>
        <v>8.6968603392277175E-2</v>
      </c>
      <c r="AD37" t="str">
        <f>Sheet5!A25</f>
        <v>Incinerate</v>
      </c>
      <c r="AE37">
        <f>Sheet5!H25/VLOOKUP(Sheet5!B25,Sheet2!$A$2:$O$29,15,FALSE)</f>
        <v>129.18914221359327</v>
      </c>
      <c r="AG37" t="str">
        <f>Sheet5!A30</f>
        <v>Rogue Wave</v>
      </c>
      <c r="AH37">
        <f>Sheet5!Q30/VLOOKUP(Sheet5!B30,Sheet2!$A$2:$O$29,15,FALSE)</f>
        <v>9.5482296366412633</v>
      </c>
    </row>
    <row r="40" spans="1:34">
      <c r="A40" t="s">
        <v>110</v>
      </c>
    </row>
    <row r="41" spans="1:34" ht="31.5" customHeight="1">
      <c r="A41" t="s">
        <v>114</v>
      </c>
      <c r="D41" t="s">
        <v>115</v>
      </c>
      <c r="J41" t="s">
        <v>116</v>
      </c>
      <c r="L41" s="5" t="s">
        <v>117</v>
      </c>
      <c r="M41" s="5" t="s">
        <v>118</v>
      </c>
      <c r="O41" t="s">
        <v>122</v>
      </c>
      <c r="Q41" s="5" t="s">
        <v>117</v>
      </c>
      <c r="R41" s="5" t="s">
        <v>118</v>
      </c>
      <c r="T41" t="s">
        <v>123</v>
      </c>
      <c r="W41" t="s">
        <v>124</v>
      </c>
    </row>
    <row r="42" spans="1:34">
      <c r="A42" t="str">
        <f>Sheet2!A29</f>
        <v>Crimson Squall</v>
      </c>
      <c r="B42">
        <f>Sheet2!P29</f>
        <v>60</v>
      </c>
      <c r="D42" t="str">
        <f>Sheet2!A29</f>
        <v>Crimson Squall</v>
      </c>
      <c r="E42">
        <f>Sheet2!Q29</f>
        <v>5.85</v>
      </c>
      <c r="G42" t="str">
        <f>Sheet2!A2</f>
        <v>Arcane Archer</v>
      </c>
      <c r="H42">
        <f>SUMIF(Sheet5!$B$24:$B$59,Sheet7!G42,Sheet5!$H$24:$H$59)</f>
        <v>0</v>
      </c>
      <c r="I42">
        <f>SUMIF(Sheet5!$B$24:$B$59,Sheet7!G42,Sheet5!$Q$24:$Q$59)</f>
        <v>0</v>
      </c>
      <c r="J42" t="str">
        <f>Sheet7!G48</f>
        <v>Soul Binder</v>
      </c>
      <c r="K42">
        <f>Sheet7!H48</f>
        <v>1007.355</v>
      </c>
      <c r="L42" s="2">
        <f>Sheet7!H48/Sheet2!$M$31</f>
        <v>0.77953030753179986</v>
      </c>
      <c r="M42" s="2">
        <f>Sheet7!H48/VLOOKUP(Sheet7!$G48,Sheet2!$A$2:$N$29,13,FALSE)</f>
        <v>0.72706964994586809</v>
      </c>
      <c r="O42" t="str">
        <f>Sheet7!G48</f>
        <v>Soul Binder</v>
      </c>
      <c r="P42">
        <f>Sheet7!H48/VLOOKUP(Sheet7!$G48,Sheet2!$A$2:$O$29,15,FALSE)</f>
        <v>1080.0392410853085</v>
      </c>
      <c r="Q42" s="2">
        <f>Sheet7!H48/Sheet2!$M$31</f>
        <v>0.77953030753179986</v>
      </c>
      <c r="R42" s="2">
        <f>Sheet7!P48/VLOOKUP(Sheet7!$G48,Sheet2!$A$2:$N$29,13,FALSE)</f>
        <v>0.48328473852783882</v>
      </c>
      <c r="T42" t="str">
        <f>Sheet7!G69</f>
        <v>Crimson Squall</v>
      </c>
      <c r="U42" s="3">
        <f>Sheet7!I69</f>
        <v>110.128125</v>
      </c>
      <c r="V42" s="6"/>
      <c r="W42" s="6" t="str">
        <f>Sheet7!G69</f>
        <v>Crimson Squall</v>
      </c>
      <c r="X42" s="3">
        <f>Sheet7!I69/VLOOKUP(Sheet7!$G69,Sheet2!$A$2:$O$29,15,FALSE)</f>
        <v>106.37762215596996</v>
      </c>
    </row>
    <row r="43" spans="1:34">
      <c r="A43" t="str">
        <f>Sheet2!A23</f>
        <v>Mystic Swashbuckler</v>
      </c>
      <c r="B43">
        <f>Sheet2!P23</f>
        <v>58</v>
      </c>
      <c r="D43" t="str">
        <f>Sheet2!A5</f>
        <v>Arboreal Crusader</v>
      </c>
      <c r="E43">
        <f>Sheet2!Q5</f>
        <v>5.75</v>
      </c>
      <c r="G43" t="str">
        <f>Sheet2!A3</f>
        <v>Blazing Priest</v>
      </c>
      <c r="H43">
        <f>SUMIF(Sheet5!$B$24:$B$59,Sheet7!G43,Sheet5!$H$24:$H$59)</f>
        <v>399.4375</v>
      </c>
      <c r="I43">
        <f>SUMIF(Sheet5!$B$24:$B$59,Sheet7!G43,Sheet5!$Q$24:$Q$59)</f>
        <v>49.9296875</v>
      </c>
      <c r="J43" t="str">
        <f>Sheet7!G54</f>
        <v>Icespinner</v>
      </c>
      <c r="K43">
        <f>Sheet7!H54</f>
        <v>885.20199999999988</v>
      </c>
      <c r="L43" s="2">
        <f>Sheet7!H54/Sheet2!$M$31</f>
        <v>0.6850035859133714</v>
      </c>
      <c r="M43" s="2">
        <f>Sheet7!H54/VLOOKUP(Sheet7!$G54,Sheet2!$A$2:$N$29,13,FALSE)</f>
        <v>0.90557749360613804</v>
      </c>
      <c r="O43" t="str">
        <f>Sheet7!G57</f>
        <v>Emberwraith</v>
      </c>
      <c r="P43">
        <f>Sheet7!H57/VLOOKUP(Sheet7!$G57,Sheet2!$A$2:$O$29,15,FALSE)</f>
        <v>1006.4414745427785</v>
      </c>
      <c r="Q43" s="2">
        <f>Sheet7!H57/Sheet2!$M$31</f>
        <v>0.66684874907588443</v>
      </c>
      <c r="R43" s="2">
        <f>Sheet7!P57/VLOOKUP(Sheet7!$G57,Sheet2!$A$2:$N$29,13,FALSE)</f>
        <v>0.26917979011144499</v>
      </c>
      <c r="T43" t="str">
        <f>Sheet7!G48</f>
        <v>Soul Binder</v>
      </c>
      <c r="U43" s="3">
        <f>Sheet7!I48</f>
        <v>84.50800000000001</v>
      </c>
      <c r="V43" s="3"/>
      <c r="W43" s="6" t="str">
        <f>Sheet7!G48</f>
        <v>Soul Binder</v>
      </c>
      <c r="X43" s="3">
        <f>Sheet7!I48/VLOOKUP(Sheet7!$G48,Sheet2!$A$2:$O$29,15,FALSE)</f>
        <v>90.605552348116859</v>
      </c>
    </row>
    <row r="44" spans="1:34">
      <c r="A44" t="str">
        <f>Sheet2!A18</f>
        <v>Forlorn Martyr</v>
      </c>
      <c r="B44">
        <f>Sheet2!P18</f>
        <v>57</v>
      </c>
      <c r="D44" t="str">
        <f>Sheet2!A18</f>
        <v>Forlorn Martyr</v>
      </c>
      <c r="E44">
        <f>Sheet2!Q18</f>
        <v>5.75</v>
      </c>
      <c r="G44" t="str">
        <f>Sheet2!A4</f>
        <v>Time Cleric</v>
      </c>
      <c r="H44">
        <f>SUMIF(Sheet5!$B$24:$B$59,Sheet7!G44,Sheet5!$H$24:$H$59)</f>
        <v>875.54</v>
      </c>
      <c r="I44">
        <f>SUMIF(Sheet5!$B$24:$B$59,Sheet7!G44,Sheet5!$Q$24:$Q$59)</f>
        <v>83.340249999999997</v>
      </c>
      <c r="J44" t="str">
        <f>Sheet7!G69</f>
        <v>Crimson Squall</v>
      </c>
      <c r="K44">
        <f>Sheet7!H69</f>
        <v>881.02499999999998</v>
      </c>
      <c r="L44" s="2">
        <f>Sheet7!H69/Sheet2!$M$31</f>
        <v>0.68177126156439782</v>
      </c>
      <c r="M44" s="2">
        <f>Sheet7!H69/VLOOKUP(Sheet7!$G69,Sheet2!$A$2:$N$29,13,FALSE)</f>
        <v>0.7058081313839375</v>
      </c>
      <c r="O44" t="str">
        <f>Sheet7!G52</f>
        <v>Colossus</v>
      </c>
      <c r="P44">
        <f>Sheet7!H52/VLOOKUP(Sheet7!$G52,Sheet2!$A$2:$O$29,15,FALSE)</f>
        <v>874.90707212591474</v>
      </c>
      <c r="Q44" s="2">
        <f>Sheet7!H52/Sheet2!$M$31</f>
        <v>0.53040743990658656</v>
      </c>
      <c r="R44" s="2">
        <f>Sheet7!P52/VLOOKUP(Sheet7!$G52,Sheet2!$A$2:$N$29,13,FALSE)</f>
        <v>0.27466175044397734</v>
      </c>
      <c r="T44" t="str">
        <f>Sheet7!G44</f>
        <v>Time Cleric</v>
      </c>
      <c r="U44" s="3">
        <f>Sheet7!I44</f>
        <v>83.340249999999997</v>
      </c>
      <c r="V44" s="3"/>
      <c r="W44" s="6" t="str">
        <f>Sheet7!G49</f>
        <v>Glacial Tyrant</v>
      </c>
      <c r="X44" s="3">
        <f>Sheet7!I49/VLOOKUP(Sheet7!$G49,Sheet2!$A$2:$O$29,15,FALSE)</f>
        <v>87.524217242554656</v>
      </c>
    </row>
    <row r="45" spans="1:34">
      <c r="A45" t="str">
        <f>Sheet2!A20</f>
        <v>Fire Knight</v>
      </c>
      <c r="B45">
        <f>Sheet2!P20</f>
        <v>57</v>
      </c>
      <c r="D45" t="str">
        <f>Sheet2!A10</f>
        <v>Acid Reaver</v>
      </c>
      <c r="E45">
        <f>Sheet2!Q10</f>
        <v>5.7</v>
      </c>
      <c r="G45" t="str">
        <f>Sheet2!A5</f>
        <v>Arboreal Crusader</v>
      </c>
      <c r="H45">
        <f>SUMIF(Sheet5!$B$24:$B$59,Sheet7!G45,Sheet5!$H$24:$H$59)</f>
        <v>253.26000000000005</v>
      </c>
      <c r="I45">
        <f>SUMIF(Sheet5!$B$24:$B$59,Sheet7!G45,Sheet5!$Q$24:$Q$59)</f>
        <v>23.023636363636367</v>
      </c>
      <c r="J45" t="str">
        <f>Sheet7!G44</f>
        <v>Time Cleric</v>
      </c>
      <c r="K45">
        <f>Sheet7!H44</f>
        <v>875.54</v>
      </c>
      <c r="L45" s="2">
        <f>Sheet7!H44/Sheet2!$M$31</f>
        <v>0.67752675616479996</v>
      </c>
      <c r="M45" s="2">
        <f>Sheet7!H44/VLOOKUP(Sheet7!$G44,Sheet2!$A$2:$N$29,13,FALSE)</f>
        <v>0.70141397957139995</v>
      </c>
      <c r="O45" t="str">
        <f>Sheet7!G69</f>
        <v>Crimson Squall</v>
      </c>
      <c r="P45">
        <f>Sheet7!H69/VLOOKUP(Sheet7!$G69,Sheet2!$A$2:$O$29,15,FALSE)</f>
        <v>851.02097724775967</v>
      </c>
      <c r="Q45" s="2">
        <f>Sheet7!H69/Sheet2!$M$31</f>
        <v>0.68177126156439782</v>
      </c>
      <c r="R45" s="2">
        <f>Sheet7!P69/VLOOKUP(Sheet7!$G69,Sheet2!$A$2:$N$29,13,FALSE)</f>
        <v>0</v>
      </c>
      <c r="T45" t="str">
        <f>Sheet7!G49</f>
        <v>Glacial Tyrant</v>
      </c>
      <c r="U45" s="3">
        <f>Sheet7!I49</f>
        <v>66.806822916666661</v>
      </c>
      <c r="V45" s="3"/>
      <c r="W45" s="6" t="str">
        <f>Sheet7!G52</f>
        <v>Colossus</v>
      </c>
      <c r="X45" s="3">
        <f>Sheet7!I52/VLOOKUP(Sheet7!$G52,Sheet2!$A$2:$O$29,15,FALSE)</f>
        <v>81.988582527827106</v>
      </c>
    </row>
    <row r="46" spans="1:34">
      <c r="A46" t="str">
        <f>Sheet2!A25</f>
        <v>Master of the Hunt</v>
      </c>
      <c r="B46">
        <f>Sheet2!P25</f>
        <v>56</v>
      </c>
      <c r="D46" t="str">
        <f>Sheet2!A8</f>
        <v>Soul Binder</v>
      </c>
      <c r="E46">
        <f>Sheet2!Q8</f>
        <v>5.6</v>
      </c>
      <c r="G46" t="str">
        <f>Sheet2!A6</f>
        <v>Dread Shaman</v>
      </c>
      <c r="H46">
        <f>SUMIF(Sheet5!$B$24:$B$59,Sheet7!G46,Sheet5!$H$24:$H$59)</f>
        <v>0</v>
      </c>
      <c r="I46">
        <f>SUMIF(Sheet5!$B$24:$B$59,Sheet7!G46,Sheet5!$Q$24:$Q$59)</f>
        <v>0</v>
      </c>
      <c r="J46" t="str">
        <f>Sheet7!G57</f>
        <v>Emberwraith</v>
      </c>
      <c r="K46">
        <f>Sheet7!H57</f>
        <v>861.74124999999992</v>
      </c>
      <c r="L46" s="2">
        <f>Sheet7!H57/Sheet2!$M$31</f>
        <v>0.66684874907588443</v>
      </c>
      <c r="M46" s="2">
        <f>Sheet7!H57/VLOOKUP(Sheet7!$G57,Sheet2!$A$2:$N$29,13,FALSE)</f>
        <v>0.5709731654795428</v>
      </c>
      <c r="O46" t="str">
        <f>Sheet7!G44</f>
        <v>Time Cleric</v>
      </c>
      <c r="P46">
        <f>Sheet7!H44/VLOOKUP(Sheet7!$G44,Sheet2!$A$2:$O$29,15,FALSE)</f>
        <v>845.72277338271158</v>
      </c>
      <c r="Q46" s="2">
        <f>Sheet7!H44/Sheet2!$M$31</f>
        <v>0.67752675616479996</v>
      </c>
      <c r="R46" s="2">
        <f>Sheet7!P44/VLOOKUP(Sheet7!$G44,Sheet2!$A$2:$N$29,13,FALSE)</f>
        <v>0.70090692739909055</v>
      </c>
      <c r="T46" t="str">
        <f>Sheet7!G52</f>
        <v>Colossus</v>
      </c>
      <c r="U46" s="3">
        <f>Sheet7!I52</f>
        <v>64.231875000000002</v>
      </c>
      <c r="V46" s="3"/>
      <c r="W46" s="6" t="str">
        <f>Sheet7!G44</f>
        <v>Time Cleric</v>
      </c>
      <c r="X46" s="3">
        <f>Sheet7!I44/VLOOKUP(Sheet7!$G44,Sheet2!$A$2:$O$29,15,FALSE)</f>
        <v>80.502030020796909</v>
      </c>
    </row>
    <row r="47" spans="1:34">
      <c r="A47" t="str">
        <f>Sheet2!A4</f>
        <v>Time Cleric</v>
      </c>
      <c r="B47">
        <f>Sheet2!P4</f>
        <v>55</v>
      </c>
      <c r="D47" t="str">
        <f>Sheet2!A19</f>
        <v>Blackguard</v>
      </c>
      <c r="E47">
        <f>Sheet2!Q19</f>
        <v>5.6</v>
      </c>
      <c r="G47" t="str">
        <f>Sheet2!A7</f>
        <v>Scarab</v>
      </c>
      <c r="H47">
        <f>SUMIF(Sheet5!$B$24:$B$59,Sheet7!G47,Sheet5!$H$24:$H$59)</f>
        <v>411.21249999999998</v>
      </c>
      <c r="I47">
        <f>SUMIF(Sheet5!$B$24:$B$59,Sheet7!G47,Sheet5!$Q$24:$Q$59)</f>
        <v>51.401562499999997</v>
      </c>
      <c r="J47" t="str">
        <f>Sheet7!G52</f>
        <v>Colossus</v>
      </c>
      <c r="K47">
        <f>Sheet7!H52</f>
        <v>685.42375000000004</v>
      </c>
      <c r="L47" s="2">
        <f>Sheet7!H52/Sheet2!$M$31</f>
        <v>0.53040743990658656</v>
      </c>
      <c r="M47" s="2">
        <f>Sheet7!H52/VLOOKUP(Sheet7!$G52,Sheet2!$A$2:$N$29,13,FALSE)</f>
        <v>0.41553425280387996</v>
      </c>
      <c r="O47" t="str">
        <f>Sheet7!G49</f>
        <v>Glacial Tyrant</v>
      </c>
      <c r="P47">
        <f>Sheet7!H49/VLOOKUP(Sheet7!$G49,Sheet2!$A$2:$O$29,15,FALSE)</f>
        <v>757.10214173685313</v>
      </c>
      <c r="Q47" s="2">
        <f>Sheet7!H49/Sheet2!$M$31</f>
        <v>0.44719559464669417</v>
      </c>
      <c r="R47" s="2">
        <f>Sheet7!P49/VLOOKUP(Sheet7!$G49,Sheet2!$A$2:$N$29,13,FALSE)</f>
        <v>0.33705416922895792</v>
      </c>
      <c r="T47" t="str">
        <f>Sheet7!G65</f>
        <v>Master of the Hunt</v>
      </c>
      <c r="U47" s="3">
        <f>Sheet7!I65</f>
        <v>61.25</v>
      </c>
      <c r="V47" s="3"/>
      <c r="W47" s="6" t="str">
        <f>Sheet7!G65</f>
        <v>Master of the Hunt</v>
      </c>
      <c r="X47" s="3">
        <f>Sheet7!I65/VLOOKUP(Sheet7!$G65,Sheet2!$A$2:$O$29,15,FALSE)</f>
        <v>60.194979721279864</v>
      </c>
    </row>
    <row r="48" spans="1:34">
      <c r="A48" t="str">
        <f>Sheet2!A7</f>
        <v>Scarab</v>
      </c>
      <c r="B48">
        <f>Sheet2!P7</f>
        <v>55</v>
      </c>
      <c r="D48" t="str">
        <f>Sheet2!A20</f>
        <v>Fire Knight</v>
      </c>
      <c r="E48">
        <f>Sheet2!Q20</f>
        <v>5.6</v>
      </c>
      <c r="G48" t="str">
        <f>Sheet2!A8</f>
        <v>Soul Binder</v>
      </c>
      <c r="H48">
        <f>SUMIF(Sheet5!$B$24:$B$59,Sheet7!G48,Sheet5!$H$24:$H$59)</f>
        <v>1007.355</v>
      </c>
      <c r="I48">
        <f>SUMIF(Sheet5!$B$24:$B$59,Sheet7!G48,Sheet5!$Q$24:$Q$59)</f>
        <v>84.50800000000001</v>
      </c>
      <c r="J48" t="str">
        <f>Sheet7!G49</f>
        <v>Glacial Tyrant</v>
      </c>
      <c r="K48">
        <f>Sheet7!H49</f>
        <v>577.89249999999993</v>
      </c>
      <c r="L48" s="2">
        <f>Sheet7!H49/Sheet2!$M$31</f>
        <v>0.44719559464669417</v>
      </c>
      <c r="M48" s="2">
        <f>Sheet7!H49/VLOOKUP(Sheet7!$G49,Sheet2!$A$2:$N$29,13,FALSE)</f>
        <v>0.34134229178972236</v>
      </c>
      <c r="O48" t="str">
        <f>Sheet7!G54</f>
        <v>Icespinner</v>
      </c>
      <c r="P48">
        <f>Sheet7!H54/VLOOKUP(Sheet7!$G54,Sheet2!$A$2:$O$29,15,FALSE)</f>
        <v>669.59100523032055</v>
      </c>
      <c r="Q48" s="2">
        <f>Sheet7!H54/Sheet2!$M$31</f>
        <v>0.6850035859133714</v>
      </c>
      <c r="R48" s="2">
        <f>Sheet7!P54/VLOOKUP(Sheet7!$G54,Sheet2!$A$2:$N$29,13,FALSE)</f>
        <v>0.44253714242981279</v>
      </c>
      <c r="T48" t="str">
        <f>Sheet7!G60</f>
        <v>Fire Knight</v>
      </c>
      <c r="U48" s="3">
        <f>Sheet7!I60</f>
        <v>54.357656249999998</v>
      </c>
      <c r="V48" s="3"/>
      <c r="W48" s="6" t="str">
        <f>Sheet7!G57</f>
        <v>Emberwraith</v>
      </c>
      <c r="X48" s="3">
        <f>Sheet7!I57/VLOOKUP(Sheet7!$G57,Sheet2!$A$2:$O$29,15,FALSE)</f>
        <v>59.665167450249221</v>
      </c>
    </row>
    <row r="49" spans="1:24">
      <c r="A49" t="str">
        <f>Sheet2!A13</f>
        <v>Crest Witch</v>
      </c>
      <c r="B49">
        <f>Sheet2!P13</f>
        <v>55</v>
      </c>
      <c r="D49" t="str">
        <f>Sheet2!A4</f>
        <v>Time Cleric</v>
      </c>
      <c r="E49">
        <f>Sheet2!Q4</f>
        <v>5.5500000000000007</v>
      </c>
      <c r="G49" t="str">
        <f>Sheet2!A9</f>
        <v>Glacial Tyrant</v>
      </c>
      <c r="H49">
        <f>SUMIF(Sheet5!$B$24:$B$59,Sheet7!G49,Sheet5!$H$24:$H$59)</f>
        <v>577.89249999999993</v>
      </c>
      <c r="I49">
        <f>SUMIF(Sheet5!$B$24:$B$59,Sheet7!G49,Sheet5!$Q$24:$Q$59)</f>
        <v>66.806822916666661</v>
      </c>
      <c r="J49" t="str">
        <f>Sheet7!G62</f>
        <v>Aeromancess</v>
      </c>
      <c r="K49">
        <f>Sheet7!H62</f>
        <v>558.0575</v>
      </c>
      <c r="L49" s="2">
        <f>Sheet7!H62/Sheet2!$M$31</f>
        <v>0.43184650356173088</v>
      </c>
      <c r="M49" s="2">
        <f>Sheet7!H62/VLOOKUP(Sheet7!$G62,Sheet2!$A$2:$N$29,13,FALSE)</f>
        <v>0.59320488971565244</v>
      </c>
      <c r="O49" t="str">
        <f>Sheet7!G60</f>
        <v>Fire Knight</v>
      </c>
      <c r="P49">
        <f>Sheet7!H60/VLOOKUP(Sheet7!$G60,Sheet2!$A$2:$O$29,15,FALSE)</f>
        <v>570.63270850462573</v>
      </c>
      <c r="Q49" s="2">
        <f>Sheet7!H60/Sheet2!$M$31</f>
        <v>0.40986368001768769</v>
      </c>
      <c r="R49" s="2">
        <f>Sheet7!P60/VLOOKUP(Sheet7!$G60,Sheet2!$A$2:$N$29,13,FALSE)</f>
        <v>0.23721524032270558</v>
      </c>
      <c r="T49" t="str">
        <f>Sheet7!G47</f>
        <v>Scarab</v>
      </c>
      <c r="U49" s="3">
        <f>Sheet7!I47</f>
        <v>51.401562499999997</v>
      </c>
      <c r="V49" s="3"/>
      <c r="W49" s="6" t="str">
        <f>Sheet7!G60</f>
        <v>Fire Knight</v>
      </c>
      <c r="X49" s="3">
        <f>Sheet7!I60/VLOOKUP(Sheet7!$G60,Sheet2!$A$2:$O$29,15,FALSE)</f>
        <v>58.563686611726418</v>
      </c>
    </row>
    <row r="50" spans="1:24">
      <c r="A50" t="str">
        <f>Sheet2!A2</f>
        <v>Arcane Archer</v>
      </c>
      <c r="B50">
        <f>Sheet2!P2</f>
        <v>53</v>
      </c>
      <c r="D50" t="str">
        <f>Sheet2!A13</f>
        <v>Crest Witch</v>
      </c>
      <c r="E50">
        <f>Sheet2!Q13</f>
        <v>5.5500000000000007</v>
      </c>
      <c r="G50" t="str">
        <f>Sheet2!A10</f>
        <v>Acid Reaver</v>
      </c>
      <c r="H50">
        <f>SUMIF(Sheet5!$B$24:$B$59,Sheet7!G50,Sheet5!$H$24:$H$59)</f>
        <v>273.40500000000003</v>
      </c>
      <c r="I50">
        <f>SUMIF(Sheet5!$B$24:$B$59,Sheet7!G50,Sheet5!$Q$24:$Q$59)</f>
        <v>34.175625000000004</v>
      </c>
      <c r="J50" t="str">
        <f>Sheet7!G60</f>
        <v>Fire Knight</v>
      </c>
      <c r="K50">
        <f>Sheet7!H60</f>
        <v>529.65</v>
      </c>
      <c r="L50" s="2">
        <f>Sheet7!H60/Sheet2!$M$31</f>
        <v>0.40986368001768769</v>
      </c>
      <c r="M50" s="2">
        <f>Sheet7!H60/VLOOKUP(Sheet7!$G60,Sheet2!$A$2:$N$29,13,FALSE)</f>
        <v>0.38042736577482489</v>
      </c>
      <c r="O50" t="str">
        <f>Sheet7!G59</f>
        <v>Blackguard</v>
      </c>
      <c r="P50">
        <f>Sheet7!H59/VLOOKUP(Sheet7!$G59,Sheet2!$A$2:$O$29,15,FALSE)</f>
        <v>533.30105069334547</v>
      </c>
      <c r="Q50" s="2">
        <f>Sheet7!H59/Sheet2!$M$31</f>
        <v>0.37280744543400601</v>
      </c>
      <c r="R50" s="2">
        <f>Sheet7!P59/VLOOKUP(Sheet7!$G59,Sheet2!$A$2:$N$29,13,FALSE)</f>
        <v>0.24760198613550385</v>
      </c>
      <c r="T50" t="str">
        <f>Sheet7!G57</f>
        <v>Emberwraith</v>
      </c>
      <c r="U50" s="3">
        <f>Sheet7!I57</f>
        <v>51.08686126373626</v>
      </c>
      <c r="V50" s="3"/>
      <c r="W50" s="6" t="str">
        <f>Sheet7!G47</f>
        <v>Scarab</v>
      </c>
      <c r="X50" s="3">
        <f>Sheet7!I47/VLOOKUP(Sheet7!$G47,Sheet2!$A$2:$O$29,15,FALSE)</f>
        <v>56.631819669667586</v>
      </c>
    </row>
    <row r="51" spans="1:24">
      <c r="A51" t="str">
        <f>Sheet2!A3</f>
        <v>Blazing Priest</v>
      </c>
      <c r="B51">
        <f>Sheet2!P3</f>
        <v>53</v>
      </c>
      <c r="D51" t="str">
        <f>Sheet2!A17</f>
        <v>Emberwraith</v>
      </c>
      <c r="E51">
        <f>Sheet2!Q17</f>
        <v>5.55</v>
      </c>
      <c r="G51" t="str">
        <f>Sheet2!A11</f>
        <v>Divine Wizard</v>
      </c>
      <c r="H51">
        <f>SUMIF(Sheet5!$B$24:$B$59,Sheet7!G51,Sheet5!$H$24:$H$59)</f>
        <v>278.35500000000002</v>
      </c>
      <c r="I51">
        <f>SUMIF(Sheet5!$B$24:$B$59,Sheet7!G51,Sheet5!$Q$24:$Q$59)</f>
        <v>24.742666666666668</v>
      </c>
      <c r="J51" t="str">
        <f>Sheet7!G65</f>
        <v>Master of the Hunt</v>
      </c>
      <c r="K51">
        <f>Sheet7!H65</f>
        <v>490</v>
      </c>
      <c r="L51" s="2">
        <f>Sheet7!H65/Sheet2!$M$31</f>
        <v>0.37918097462223538</v>
      </c>
      <c r="M51" s="2">
        <f>Sheet7!H65/VLOOKUP(Sheet7!$G65,Sheet2!$A$2:$N$29,13,FALSE)</f>
        <v>0.38582677165354329</v>
      </c>
      <c r="O51" t="str">
        <f>Sheet7!G65</f>
        <v>Master of the Hunt</v>
      </c>
      <c r="P51">
        <f>Sheet7!H65/VLOOKUP(Sheet7!$G65,Sheet2!$A$2:$O$29,15,FALSE)</f>
        <v>481.55983777023891</v>
      </c>
      <c r="Q51" s="2">
        <f>Sheet7!H65/Sheet2!$M$31</f>
        <v>0.37918097462223538</v>
      </c>
      <c r="R51" s="2">
        <f>Sheet7!P65/VLOOKUP(Sheet7!$G65,Sheet2!$A$2:$N$29,13,FALSE)</f>
        <v>0.15188635625600244</v>
      </c>
      <c r="T51" t="str">
        <f>Sheet7!G43</f>
        <v>Blazing Priest</v>
      </c>
      <c r="U51" s="3">
        <f>Sheet7!I43</f>
        <v>49.9296875</v>
      </c>
      <c r="V51" s="3"/>
      <c r="W51" s="6" t="str">
        <f>Sheet7!G43</f>
        <v>Blazing Priest</v>
      </c>
      <c r="X51" s="3">
        <f>Sheet7!I43/VLOOKUP(Sheet7!$G43,Sheet2!$A$2:$O$29,15,FALSE)</f>
        <v>56.111346626201346</v>
      </c>
    </row>
    <row r="52" spans="1:24">
      <c r="A52" t="str">
        <f>Sheet2!A8</f>
        <v>Soul Binder</v>
      </c>
      <c r="B52">
        <f>Sheet2!P8</f>
        <v>53</v>
      </c>
      <c r="D52" t="str">
        <f>Sheet2!A23</f>
        <v>Mystic Swashbuckler</v>
      </c>
      <c r="E52">
        <f>Sheet2!Q23</f>
        <v>5.5</v>
      </c>
      <c r="G52" t="str">
        <f>Sheet2!A12</f>
        <v>Colossus</v>
      </c>
      <c r="H52">
        <f>SUMIF(Sheet5!$B$24:$B$59,Sheet7!G52,Sheet5!$H$24:$H$59)</f>
        <v>685.42375000000004</v>
      </c>
      <c r="I52">
        <f>SUMIF(Sheet5!$B$24:$B$59,Sheet7!G52,Sheet5!$Q$24:$Q$59)</f>
        <v>64.231875000000002</v>
      </c>
      <c r="J52" t="str">
        <f>Sheet7!G59</f>
        <v>Blackguard</v>
      </c>
      <c r="K52">
        <f>Sheet7!H59</f>
        <v>481.76374999999996</v>
      </c>
      <c r="L52" s="2">
        <f>Sheet7!H59/Sheet2!$M$31</f>
        <v>0.37280744543400601</v>
      </c>
      <c r="M52" s="2">
        <f>Sheet7!H59/VLOOKUP(Sheet7!$G59,Sheet2!$A$2:$N$29,13,FALSE)</f>
        <v>0.33677997203774906</v>
      </c>
      <c r="O52" t="str">
        <f>Sheet7!G47</f>
        <v>Scarab</v>
      </c>
      <c r="P52">
        <f>Sheet7!H47/VLOOKUP(Sheet7!$G47,Sheet2!$A$2:$O$29,15,FALSE)</f>
        <v>453.05455735734068</v>
      </c>
      <c r="Q52" s="2">
        <f>Sheet7!H47/Sheet2!$M$31</f>
        <v>0.31821215617723664</v>
      </c>
      <c r="R52" s="2">
        <f>Sheet7!P47/VLOOKUP(Sheet7!$G47,Sheet2!$A$2:$N$29,13,FALSE)</f>
        <v>0.53176621017513825</v>
      </c>
      <c r="T52" t="str">
        <f>Sheet7!G54</f>
        <v>Icespinner</v>
      </c>
      <c r="U52" s="3">
        <f>Sheet7!I54</f>
        <v>47.120823529411759</v>
      </c>
      <c r="V52" s="3"/>
      <c r="W52" s="6" t="str">
        <f>Sheet7!G66</f>
        <v>Behemoth</v>
      </c>
      <c r="X52" s="3">
        <f>Sheet7!I66/VLOOKUP(Sheet7!$G66,Sheet2!$A$2:$O$29,15,FALSE)</f>
        <v>54.072507090642752</v>
      </c>
    </row>
    <row r="53" spans="1:24">
      <c r="A53" t="str">
        <f>Sheet2!A17</f>
        <v>Emberwraith</v>
      </c>
      <c r="B53">
        <f>Sheet2!P17</f>
        <v>53</v>
      </c>
      <c r="D53" t="str">
        <f>Sheet2!A28</f>
        <v>Sorrow Liege</v>
      </c>
      <c r="E53">
        <f>Sheet2!Q28</f>
        <v>5.5</v>
      </c>
      <c r="G53" t="str">
        <f>Sheet2!A13</f>
        <v>Crest Witch</v>
      </c>
      <c r="H53">
        <f>SUMIF(Sheet5!$B$24:$B$59,Sheet7!G53,Sheet5!$H$24:$H$59)</f>
        <v>181.27499999999998</v>
      </c>
      <c r="I53">
        <f>SUMIF(Sheet5!$B$24:$B$59,Sheet7!G53,Sheet5!$Q$24:$Q$59)</f>
        <v>12.084999999999999</v>
      </c>
      <c r="J53" t="str">
        <f>Sheet7!G67</f>
        <v>Incarnation</v>
      </c>
      <c r="K53">
        <f>Sheet7!H67</f>
        <v>415.46999999999997</v>
      </c>
      <c r="L53" s="2">
        <f>Sheet7!H67/Sheet2!$M$31</f>
        <v>0.32150677454346965</v>
      </c>
      <c r="M53" s="2">
        <f>Sheet7!H67/VLOOKUP(Sheet7!$G67,Sheet2!$A$2:$N$29,13,FALSE)</f>
        <v>0.37446597566471379</v>
      </c>
      <c r="O53" t="str">
        <f>Sheet7!G43</f>
        <v>Blazing Priest</v>
      </c>
      <c r="P53">
        <f>Sheet7!H43/VLOOKUP(Sheet7!$G43,Sheet2!$A$2:$O$29,15,FALSE)</f>
        <v>448.89077300961077</v>
      </c>
      <c r="Q53" s="2">
        <f>Sheet7!H43/Sheet2!$M$31</f>
        <v>0.30910020520544723</v>
      </c>
      <c r="R53" s="2">
        <f>Sheet7!P43/VLOOKUP(Sheet7!$G43,Sheet2!$A$2:$N$29,13,FALSE)</f>
        <v>0.69302218939079252</v>
      </c>
      <c r="T53" t="str">
        <f>Sheet7!G68</f>
        <v>Sorrow Liege</v>
      </c>
      <c r="U53" s="3">
        <f>Sheet7!I68</f>
        <v>45.096875000000004</v>
      </c>
      <c r="V53" s="3"/>
      <c r="W53" s="6" t="str">
        <f>Sheet7!G68</f>
        <v>Sorrow Liege</v>
      </c>
      <c r="X53" s="3">
        <f>Sheet7!I68/VLOOKUP(Sheet7!$G68,Sheet2!$A$2:$O$29,15,FALSE)</f>
        <v>53.480737806858151</v>
      </c>
    </row>
    <row r="54" spans="1:24">
      <c r="A54" t="str">
        <f>Sheet2!A19</f>
        <v>Blackguard</v>
      </c>
      <c r="B54">
        <f>Sheet2!P19</f>
        <v>53</v>
      </c>
      <c r="D54" t="str">
        <f>Sheet2!A2</f>
        <v>Arcane Archer</v>
      </c>
      <c r="E54">
        <f>Sheet2!Q2</f>
        <v>5.45</v>
      </c>
      <c r="G54" t="str">
        <f>Sheet2!A14</f>
        <v>Icespinner</v>
      </c>
      <c r="H54">
        <f>SUMIF(Sheet5!$B$24:$B$59,Sheet7!G54,Sheet5!$H$24:$H$59)</f>
        <v>885.20199999999988</v>
      </c>
      <c r="I54">
        <f>SUMIF(Sheet5!$B$24:$B$59,Sheet7!G54,Sheet5!$Q$24:$Q$59)</f>
        <v>47.120823529411759</v>
      </c>
      <c r="J54" t="str">
        <f>Sheet7!G47</f>
        <v>Scarab</v>
      </c>
      <c r="K54">
        <f>Sheet7!H47</f>
        <v>411.21249999999998</v>
      </c>
      <c r="L54" s="2">
        <f>Sheet7!H47/Sheet2!$M$31</f>
        <v>0.31821215617723664</v>
      </c>
      <c r="M54" s="2">
        <f>Sheet7!H47/VLOOKUP(Sheet7!$G47,Sheet2!$A$2:$N$29,13,FALSE)</f>
        <v>0.2888235294117647</v>
      </c>
      <c r="O54" t="str">
        <f>Sheet7!G66</f>
        <v>Behemoth</v>
      </c>
      <c r="P54">
        <f>Sheet7!H66/VLOOKUP(Sheet7!$G66,Sheet2!$A$2:$O$29,15,FALSE)</f>
        <v>432.58005672514201</v>
      </c>
      <c r="Q54" s="2">
        <f>Sheet7!H66/Sheet2!$M$31</f>
        <v>0.27832076996953004</v>
      </c>
      <c r="R54" s="2">
        <f>Sheet7!P66/VLOOKUP(Sheet7!$G66,Sheet2!$A$2:$N$29,13,FALSE)</f>
        <v>9.8390588358782324E-2</v>
      </c>
      <c r="T54" t="str">
        <f>Sheet7!G66</f>
        <v>Behemoth</v>
      </c>
      <c r="U54" s="3">
        <f>Sheet7!I66</f>
        <v>44.957812499999996</v>
      </c>
      <c r="V54" s="3"/>
      <c r="W54" s="6" t="str">
        <f>Sheet7!G59</f>
        <v>Blackguard</v>
      </c>
      <c r="X54" s="3">
        <f>Sheet7!I59/VLOOKUP(Sheet7!$G59,Sheet2!$A$2:$O$29,15,FALSE)</f>
        <v>45.337963001027937</v>
      </c>
    </row>
    <row r="55" spans="1:24">
      <c r="A55" t="str">
        <f>Sheet2!A28</f>
        <v>Sorrow Liege</v>
      </c>
      <c r="B55">
        <f>Sheet2!P28</f>
        <v>53</v>
      </c>
      <c r="D55" t="str">
        <f>Sheet2!A25</f>
        <v>Master of the Hunt</v>
      </c>
      <c r="E55">
        <f>Sheet2!Q25</f>
        <v>5.3</v>
      </c>
      <c r="G55" t="str">
        <f>Sheet2!A15</f>
        <v>Ascendant</v>
      </c>
      <c r="H55">
        <f>SUMIF(Sheet5!$B$24:$B$59,Sheet7!G55,Sheet5!$H$24:$H$59)</f>
        <v>305.92499999999995</v>
      </c>
      <c r="I55">
        <f>SUMIF(Sheet5!$B$24:$B$59,Sheet7!G55,Sheet5!$Q$24:$Q$59)</f>
        <v>38.240624999999994</v>
      </c>
      <c r="J55" t="str">
        <f>Sheet7!G43</f>
        <v>Blazing Priest</v>
      </c>
      <c r="K55">
        <f>Sheet7!H43</f>
        <v>399.4375</v>
      </c>
      <c r="L55" s="2">
        <f>Sheet7!H43/Sheet2!$M$31</f>
        <v>0.30910020520544723</v>
      </c>
      <c r="M55" s="2">
        <f>Sheet7!H43/VLOOKUP(Sheet7!$G43,Sheet2!$A$2:$N$29,13,FALSE)</f>
        <v>0.27504734033396455</v>
      </c>
      <c r="O55" t="str">
        <f>Sheet7!G68</f>
        <v>Sorrow Liege</v>
      </c>
      <c r="P55">
        <f>Sheet7!H68/VLOOKUP(Sheet7!$G68,Sheet2!$A$2:$O$29,15,FALSE)</f>
        <v>427.84590245486521</v>
      </c>
      <c r="Q55" s="2">
        <f>Sheet7!H68/Sheet2!$M$31</f>
        <v>0.27918166554966733</v>
      </c>
      <c r="R55" s="2">
        <f>Sheet7!P68/VLOOKUP(Sheet7!$G68,Sheet2!$A$2:$N$29,13,FALSE)</f>
        <v>0</v>
      </c>
      <c r="T55" t="str">
        <f>Sheet7!G59</f>
        <v>Blackguard</v>
      </c>
      <c r="U55" s="3">
        <f>Sheet7!I59</f>
        <v>40.956579861111109</v>
      </c>
      <c r="V55" s="3"/>
      <c r="W55" s="6" t="str">
        <f>Sheet7!G50</f>
        <v>Acid Reaver</v>
      </c>
      <c r="X55" s="3">
        <f>Sheet7!I50/VLOOKUP(Sheet7!$G50,Sheet2!$A$2:$O$29,15,FALSE)</f>
        <v>41.282864792410855</v>
      </c>
    </row>
    <row r="56" spans="1:24">
      <c r="A56" t="str">
        <f>Sheet2!A6</f>
        <v>Dread Shaman</v>
      </c>
      <c r="B56">
        <f>Sheet2!P6</f>
        <v>52</v>
      </c>
      <c r="D56" t="str">
        <f>Sheet2!A24</f>
        <v>Elder Treant</v>
      </c>
      <c r="E56">
        <f>Sheet2!Q24</f>
        <v>5.25</v>
      </c>
      <c r="G56" t="str">
        <f>Sheet2!A16</f>
        <v>Defiler</v>
      </c>
      <c r="H56">
        <f>SUMIF(Sheet5!$B$24:$B$59,Sheet7!G56,Sheet5!$H$24:$H$59)</f>
        <v>281.96250000000003</v>
      </c>
      <c r="I56">
        <f>SUMIF(Sheet5!$B$24:$B$59,Sheet7!G56,Sheet5!$Q$24:$Q$59)</f>
        <v>31.329166666666669</v>
      </c>
      <c r="J56" t="str">
        <f>Sheet7!G63</f>
        <v>Mystic Swashbuckler</v>
      </c>
      <c r="K56">
        <f>Sheet7!H63</f>
        <v>375.25</v>
      </c>
      <c r="L56" s="2">
        <f>Sheet7!H63/Sheet2!$M$31</f>
        <v>0.29038298107549759</v>
      </c>
      <c r="M56" s="2">
        <f>Sheet7!H63/VLOOKUP(Sheet7!$G63,Sheet2!$A$2:$N$29,13,FALSE)</f>
        <v>0.30764500922320148</v>
      </c>
      <c r="O56" t="str">
        <f>Sheet7!G64</f>
        <v>Elder Treant</v>
      </c>
      <c r="P56">
        <f>Sheet7!H64/VLOOKUP(Sheet7!$G64,Sheet2!$A$2:$O$29,15,FALSE)</f>
        <v>406.5569201218795</v>
      </c>
      <c r="Q56" s="2">
        <f>Sheet7!H64/Sheet2!$M$31</f>
        <v>0.26412663317971713</v>
      </c>
      <c r="R56" s="2">
        <f>Sheet7!P64/VLOOKUP(Sheet7!$G64,Sheet2!$A$2:$N$29,13,FALSE)</f>
        <v>0.13395708797063013</v>
      </c>
      <c r="T56" t="str">
        <f>Sheet7!G55</f>
        <v>Ascendant</v>
      </c>
      <c r="U56" s="3">
        <f>Sheet7!I55</f>
        <v>38.240624999999994</v>
      </c>
      <c r="V56" s="3"/>
      <c r="W56" s="6" t="str">
        <f>Sheet7!G55</f>
        <v>Ascendant</v>
      </c>
      <c r="X56" s="3">
        <f>Sheet7!I55/VLOOKUP(Sheet7!$G55,Sheet2!$A$2:$O$29,15,FALSE)</f>
        <v>37.138055937484879</v>
      </c>
    </row>
    <row r="57" spans="1:24">
      <c r="A57" t="str">
        <f>Sheet2!A10</f>
        <v>Acid Reaver</v>
      </c>
      <c r="B57">
        <f>Sheet2!P10</f>
        <v>52</v>
      </c>
      <c r="D57" t="str">
        <f>Sheet2!A7</f>
        <v>Scarab</v>
      </c>
      <c r="E57">
        <f>Sheet2!Q7</f>
        <v>5.15</v>
      </c>
      <c r="G57" t="str">
        <f>Sheet2!A17</f>
        <v>Emberwraith</v>
      </c>
      <c r="H57">
        <f>SUMIF(Sheet5!$B$24:$B$59,Sheet7!G57,Sheet5!$H$24:$H$59)</f>
        <v>861.74124999999992</v>
      </c>
      <c r="I57">
        <f>SUMIF(Sheet5!$B$24:$B$59,Sheet7!G57,Sheet5!$Q$24:$Q$59)</f>
        <v>51.08686126373626</v>
      </c>
      <c r="J57" t="str">
        <f>Sheet7!G68</f>
        <v>Sorrow Liege</v>
      </c>
      <c r="K57">
        <f>Sheet7!H68</f>
        <v>360.77500000000003</v>
      </c>
      <c r="L57" s="2">
        <f>Sheet7!H68/Sheet2!$M$31</f>
        <v>0.27918166554966733</v>
      </c>
      <c r="M57" s="2">
        <f>Sheet7!H68/VLOOKUP(Sheet7!$G68,Sheet2!$A$2:$N$29,13,FALSE)</f>
        <v>0.23541598694942906</v>
      </c>
      <c r="O57" t="str">
        <f>Sheet7!G62</f>
        <v>Aeromancess</v>
      </c>
      <c r="P57">
        <f>Sheet7!H62/VLOOKUP(Sheet7!$G62,Sheet2!$A$2:$O$29,15,FALSE)</f>
        <v>406.25959822569831</v>
      </c>
      <c r="Q57" s="2">
        <f>Sheet7!H62/Sheet2!$M$31</f>
        <v>0.43184650356173088</v>
      </c>
      <c r="R57" s="2">
        <f>Sheet7!P62/VLOOKUP(Sheet7!$G62,Sheet2!$A$2:$N$29,13,FALSE)</f>
        <v>0.25842424431198391</v>
      </c>
      <c r="T57" t="str">
        <f>Sheet7!G67</f>
        <v>Incarnation</v>
      </c>
      <c r="U57" s="3">
        <f>Sheet7!I67</f>
        <v>34.622499999999995</v>
      </c>
      <c r="V57" s="3"/>
      <c r="W57" s="6" t="str">
        <f>Sheet7!G54</f>
        <v>Icespinner</v>
      </c>
      <c r="X57" s="3">
        <f>Sheet7!I54/VLOOKUP(Sheet7!$G54,Sheet2!$A$2:$O$29,15,FALSE)</f>
        <v>35.643479786917972</v>
      </c>
    </row>
    <row r="58" spans="1:24">
      <c r="A58" t="str">
        <f>Sheet2!A24</f>
        <v>Elder Treant</v>
      </c>
      <c r="B58">
        <f>Sheet2!P24</f>
        <v>52</v>
      </c>
      <c r="D58" t="str">
        <f>Sheet2!A9</f>
        <v>Glacial Tyrant</v>
      </c>
      <c r="E58">
        <f>Sheet2!Q9</f>
        <v>5.05</v>
      </c>
      <c r="G58" t="str">
        <f>Sheet2!A18</f>
        <v>Forlorn Martyr</v>
      </c>
      <c r="H58">
        <f>SUMIF(Sheet5!$B$24:$B$59,Sheet7!G58,Sheet5!$H$24:$H$59)</f>
        <v>163.11750000000001</v>
      </c>
      <c r="I58">
        <f>SUMIF(Sheet5!$B$24:$B$59,Sheet7!G58,Sheet5!$Q$24:$Q$59)</f>
        <v>20.389687500000001</v>
      </c>
      <c r="J58" t="str">
        <f>Sheet7!G66</f>
        <v>Behemoth</v>
      </c>
      <c r="K58">
        <f>Sheet7!H66</f>
        <v>359.66249999999997</v>
      </c>
      <c r="L58" s="2">
        <f>Sheet7!H66/Sheet2!$M$31</f>
        <v>0.27832076996953004</v>
      </c>
      <c r="M58" s="2">
        <f>Sheet7!H66/VLOOKUP(Sheet7!$G66,Sheet2!$A$2:$N$29,13,FALSE)</f>
        <v>0.2314058227440888</v>
      </c>
      <c r="O58" t="str">
        <f>Sheet7!G67</f>
        <v>Incarnation</v>
      </c>
      <c r="P58">
        <f>Sheet7!H67/VLOOKUP(Sheet7!$G67,Sheet2!$A$2:$O$29,15,FALSE)</f>
        <v>356.71176635597953</v>
      </c>
      <c r="Q58" s="2">
        <f>Sheet7!H67/Sheet2!$M$31</f>
        <v>0.32150677454346965</v>
      </c>
      <c r="R58" s="2">
        <f>Sheet7!P67/VLOOKUP(Sheet7!$G67,Sheet2!$A$2:$N$29,13,FALSE)</f>
        <v>0.129088278097899</v>
      </c>
      <c r="T58" t="str">
        <f>Sheet7!G50</f>
        <v>Acid Reaver</v>
      </c>
      <c r="U58" s="3">
        <f>Sheet7!I50</f>
        <v>34.175625000000004</v>
      </c>
      <c r="V58" s="3"/>
      <c r="W58" s="6" t="str">
        <f>Sheet7!G61</f>
        <v>Wretched Chef</v>
      </c>
      <c r="X58" s="3">
        <f>Sheet7!I61/VLOOKUP(Sheet7!$G61,Sheet2!$A$2:$O$29,15,FALSE)</f>
        <v>30.389075979562357</v>
      </c>
    </row>
    <row r="59" spans="1:24">
      <c r="A59" t="str">
        <f>Sheet2!A27</f>
        <v>Incarnation</v>
      </c>
      <c r="B59">
        <f>Sheet2!P27</f>
        <v>52</v>
      </c>
      <c r="D59" t="str">
        <f>Sheet2!A16</f>
        <v>Defiler</v>
      </c>
      <c r="E59">
        <f>Sheet2!Q16</f>
        <v>5.05</v>
      </c>
      <c r="G59" t="str">
        <f>Sheet2!A19</f>
        <v>Blackguard</v>
      </c>
      <c r="H59">
        <f>SUMIF(Sheet5!$B$24:$B$59,Sheet7!G59,Sheet5!$H$24:$H$59)</f>
        <v>481.76374999999996</v>
      </c>
      <c r="I59">
        <f>SUMIF(Sheet5!$B$24:$B$59,Sheet7!G59,Sheet5!$Q$24:$Q$59)</f>
        <v>40.956579861111109</v>
      </c>
      <c r="J59" t="str">
        <f>Sheet7!G64</f>
        <v>Elder Treant</v>
      </c>
      <c r="K59">
        <f>Sheet7!H64</f>
        <v>341.32</v>
      </c>
      <c r="L59" s="2">
        <f>Sheet7!H64/Sheet2!$M$31</f>
        <v>0.26412663317971713</v>
      </c>
      <c r="M59" s="2">
        <f>Sheet7!H64/VLOOKUP(Sheet7!$G64,Sheet2!$A$2:$N$29,13,FALSE)</f>
        <v>0.22174435601754103</v>
      </c>
      <c r="O59" t="str">
        <f>Sheet7!G63</f>
        <v>Mystic Swashbuckler</v>
      </c>
      <c r="P59">
        <f>Sheet7!H63/VLOOKUP(Sheet7!$G63,Sheet2!$A$2:$O$29,15,FALSE)</f>
        <v>354.19464116683821</v>
      </c>
      <c r="Q59" s="2">
        <f>Sheet7!H63/Sheet2!$M$31</f>
        <v>0.29038298107549759</v>
      </c>
      <c r="R59" s="2">
        <f>Sheet7!P63/VLOOKUP(Sheet7!$G63,Sheet2!$A$2:$N$29,13,FALSE)</f>
        <v>0.17874962575177145</v>
      </c>
      <c r="T59" t="str">
        <f>Sheet7!G56</f>
        <v>Defiler</v>
      </c>
      <c r="U59" s="3">
        <f>Sheet7!I56</f>
        <v>31.329166666666669</v>
      </c>
      <c r="V59" s="3"/>
      <c r="W59" s="6" t="str">
        <f>Sheet7!G67</f>
        <v>Incarnation</v>
      </c>
      <c r="X59" s="3">
        <f>Sheet7!I67/VLOOKUP(Sheet7!$G67,Sheet2!$A$2:$O$29,15,FALSE)</f>
        <v>29.725980529664959</v>
      </c>
    </row>
    <row r="60" spans="1:24">
      <c r="A60" t="str">
        <f>Sheet2!A11</f>
        <v>Divine Wizard</v>
      </c>
      <c r="B60">
        <f>Sheet2!P11</f>
        <v>51</v>
      </c>
      <c r="D60" t="str">
        <f>Sheet2!A14</f>
        <v>Icespinner</v>
      </c>
      <c r="E60">
        <f>Sheet2!Q14</f>
        <v>5</v>
      </c>
      <c r="G60" t="str">
        <f>Sheet2!A20</f>
        <v>Fire Knight</v>
      </c>
      <c r="H60">
        <f>SUMIF(Sheet5!$B$24:$B$59,Sheet7!G60,Sheet5!$H$24:$H$59)</f>
        <v>529.65</v>
      </c>
      <c r="I60">
        <f>SUMIF(Sheet5!$B$24:$B$59,Sheet7!G60,Sheet5!$Q$24:$Q$59)</f>
        <v>54.357656249999998</v>
      </c>
      <c r="J60" t="str">
        <f>Sheet7!G55</f>
        <v>Ascendant</v>
      </c>
      <c r="K60">
        <f>Sheet7!H55</f>
        <v>305.92499999999995</v>
      </c>
      <c r="L60" s="2">
        <f>Sheet7!H55/Sheet2!$M$31</f>
        <v>0.23673661155368847</v>
      </c>
      <c r="M60" s="2">
        <f>Sheet7!H55/VLOOKUP(Sheet7!$G55,Sheet2!$A$2:$N$29,13,FALSE)</f>
        <v>0.2437649402390438</v>
      </c>
      <c r="O60" t="str">
        <f>Sheet7!G50</f>
        <v>Acid Reaver</v>
      </c>
      <c r="P60">
        <f>Sheet7!H50/VLOOKUP(Sheet7!$G50,Sheet2!$A$2:$O$29,15,FALSE)</f>
        <v>330.26291833928684</v>
      </c>
      <c r="Q60" s="2">
        <f>Sheet7!H50/Sheet2!$M$31</f>
        <v>0.2115713762583516</v>
      </c>
      <c r="R60" s="2">
        <f>Sheet7!P50/VLOOKUP(Sheet7!$G50,Sheet2!$A$2:$N$29,13,FALSE)</f>
        <v>0.34164064746530781</v>
      </c>
      <c r="T60" t="str">
        <f>Sheet7!G63</f>
        <v>Mystic Swashbuckler</v>
      </c>
      <c r="U60" s="3">
        <f>Sheet7!I63</f>
        <v>31.270833333333332</v>
      </c>
      <c r="V60" s="3"/>
      <c r="W60" s="6" t="str">
        <f>Sheet7!G63</f>
        <v>Mystic Swashbuckler</v>
      </c>
      <c r="X60" s="3">
        <f>Sheet7!I63/VLOOKUP(Sheet7!$G63,Sheet2!$A$2:$O$29,15,FALSE)</f>
        <v>29.516220097236516</v>
      </c>
    </row>
    <row r="61" spans="1:24">
      <c r="A61" t="str">
        <f>Sheet2!A15</f>
        <v>Ascendant</v>
      </c>
      <c r="B61">
        <f>Sheet2!P15</f>
        <v>51</v>
      </c>
      <c r="D61" t="str">
        <f>Sheet2!A3</f>
        <v>Blazing Priest</v>
      </c>
      <c r="E61">
        <f>Sheet2!Q3</f>
        <v>4.95</v>
      </c>
      <c r="G61" t="str">
        <f>Sheet2!A21</f>
        <v>Wretched Chef</v>
      </c>
      <c r="H61">
        <f>SUMIF(Sheet5!$B$24:$B$59,Sheet7!G61,Sheet5!$H$24:$H$59)</f>
        <v>202.13249999999999</v>
      </c>
      <c r="I61">
        <f>SUMIF(Sheet5!$B$24:$B$59,Sheet7!G61,Sheet5!$Q$24:$Q$59)</f>
        <v>25.266562499999999</v>
      </c>
      <c r="J61" t="str">
        <f>Sheet7!G56</f>
        <v>Defiler</v>
      </c>
      <c r="K61">
        <f>Sheet7!H56</f>
        <v>281.96250000000003</v>
      </c>
      <c r="L61" s="2">
        <f>Sheet7!H56/Sheet2!$M$31</f>
        <v>0.21819350113657562</v>
      </c>
      <c r="M61" s="2">
        <f>Sheet7!H56/VLOOKUP(Sheet7!$G56,Sheet2!$A$2:$N$29,13,FALSE)</f>
        <v>0.28217413059794849</v>
      </c>
      <c r="O61" t="str">
        <f>Sheet7!G55</f>
        <v>Ascendant</v>
      </c>
      <c r="P61">
        <f>Sheet7!H55/VLOOKUP(Sheet7!$G55,Sheet2!$A$2:$O$29,15,FALSE)</f>
        <v>297.10444749987903</v>
      </c>
      <c r="Q61" s="2">
        <f>Sheet7!H55/Sheet2!$M$31</f>
        <v>0.23673661155368847</v>
      </c>
      <c r="R61" s="2">
        <f>Sheet7!P55/VLOOKUP(Sheet7!$G55,Sheet2!$A$2:$N$29,13,FALSE)</f>
        <v>0.34091306968515156</v>
      </c>
      <c r="T61" t="str">
        <f>Sheet7!G62</f>
        <v>Aeromancess</v>
      </c>
      <c r="U61" s="3">
        <f>Sheet7!I62</f>
        <v>31.003194444444446</v>
      </c>
      <c r="V61" s="3"/>
      <c r="W61" s="6" t="str">
        <f>Sheet7!G56</f>
        <v>Defiler</v>
      </c>
      <c r="X61" s="3">
        <f>Sheet7!I56/VLOOKUP(Sheet7!$G56,Sheet2!$A$2:$O$29,15,FALSE)</f>
        <v>24.225539556747023</v>
      </c>
    </row>
    <row r="62" spans="1:24">
      <c r="A62" t="str">
        <f>Sheet2!A16</f>
        <v>Defiler</v>
      </c>
      <c r="B62">
        <f>Sheet2!P16</f>
        <v>51</v>
      </c>
      <c r="D62" t="str">
        <f>Sheet2!A6</f>
        <v>Dread Shaman</v>
      </c>
      <c r="E62">
        <f>Sheet2!Q6</f>
        <v>4.8499999999999996</v>
      </c>
      <c r="G62" t="str">
        <f>Sheet2!A22</f>
        <v>Aeromancess</v>
      </c>
      <c r="H62">
        <f>SUMIF(Sheet5!$B$24:$B$59,Sheet7!G62,Sheet5!$H$24:$H$59)</f>
        <v>558.0575</v>
      </c>
      <c r="I62">
        <f>SUMIF(Sheet5!$B$24:$B$59,Sheet7!G62,Sheet5!$Q$24:$Q$59)</f>
        <v>31.003194444444446</v>
      </c>
      <c r="J62" t="str">
        <f>Sheet7!G51</f>
        <v>Divine Wizard</v>
      </c>
      <c r="K62">
        <f>Sheet7!H51</f>
        <v>278.35500000000002</v>
      </c>
      <c r="L62" s="2">
        <f>Sheet7!H51/Sheet2!$M$31</f>
        <v>0.21540187794075988</v>
      </c>
      <c r="M62" s="2">
        <f>Sheet7!H51/VLOOKUP(Sheet7!$G51,Sheet2!$A$2:$N$29,13,FALSE)</f>
        <v>0.29078610603290672</v>
      </c>
      <c r="O62" t="str">
        <f>Sheet7!G61</f>
        <v>Wretched Chef</v>
      </c>
      <c r="P62">
        <f>Sheet7!H61/VLOOKUP(Sheet7!$G61,Sheet2!$A$2:$O$29,15,FALSE)</f>
        <v>243.11260783649885</v>
      </c>
      <c r="Q62" s="2">
        <f>Sheet7!H61/Sheet2!$M$31</f>
        <v>0.1564179558221</v>
      </c>
      <c r="R62" s="2">
        <f>Sheet7!P61/VLOOKUP(Sheet7!$G61,Sheet2!$A$2:$N$29,13,FALSE)</f>
        <v>0.1911561508765508</v>
      </c>
      <c r="T62" t="str">
        <f>Sheet7!G61</f>
        <v>Wretched Chef</v>
      </c>
      <c r="U62" s="3">
        <f>Sheet7!I61</f>
        <v>25.266562499999999</v>
      </c>
      <c r="V62" s="3"/>
      <c r="W62" s="6" t="str">
        <f>Sheet7!G62</f>
        <v>Aeromancess</v>
      </c>
      <c r="X62" s="3">
        <f>Sheet7!I62/VLOOKUP(Sheet7!$G62,Sheet2!$A$2:$O$29,15,FALSE)</f>
        <v>22.569977679205461</v>
      </c>
    </row>
    <row r="63" spans="1:24">
      <c r="A63" t="str">
        <f>Sheet2!A22</f>
        <v>Aeromancess</v>
      </c>
      <c r="B63">
        <f>Sheet2!P22</f>
        <v>50</v>
      </c>
      <c r="D63" t="str">
        <f>Sheet2!A22</f>
        <v>Aeromancess</v>
      </c>
      <c r="E63">
        <f>Sheet2!Q22</f>
        <v>4.8499999999999996</v>
      </c>
      <c r="G63" t="str">
        <f>Sheet2!A23</f>
        <v>Mystic Swashbuckler</v>
      </c>
      <c r="H63">
        <f>SUMIF(Sheet5!$B$24:$B$59,Sheet7!G63,Sheet5!$H$24:$H$59)</f>
        <v>375.25</v>
      </c>
      <c r="I63">
        <f>SUMIF(Sheet5!$B$24:$B$59,Sheet7!G63,Sheet5!$Q$24:$Q$59)</f>
        <v>31.270833333333332</v>
      </c>
      <c r="J63" t="str">
        <f>Sheet7!G50</f>
        <v>Acid Reaver</v>
      </c>
      <c r="K63">
        <f>Sheet7!H50</f>
        <v>273.40500000000003</v>
      </c>
      <c r="L63" s="2">
        <f>Sheet7!H50/Sheet2!$M$31</f>
        <v>0.2115713762583516</v>
      </c>
      <c r="M63" s="2">
        <f>Sheet7!H50/VLOOKUP(Sheet7!$G50,Sheet2!$A$2:$N$29,13,FALSE)</f>
        <v>0.1751473414477899</v>
      </c>
      <c r="O63" t="str">
        <f>Sheet7!G56</f>
        <v>Defiler</v>
      </c>
      <c r="P63">
        <f>Sheet7!H56/VLOOKUP(Sheet7!$G56,Sheet2!$A$2:$O$29,15,FALSE)</f>
        <v>218.02985601072322</v>
      </c>
      <c r="Q63" s="2">
        <f>Sheet7!H56/Sheet2!$M$31</f>
        <v>0.21819350113657562</v>
      </c>
      <c r="R63" s="2">
        <f>Sheet7!P56/VLOOKUP(Sheet7!$G56,Sheet2!$A$2:$N$29,13,FALSE)</f>
        <v>0.4068620666718834</v>
      </c>
      <c r="T63" t="str">
        <f>Sheet7!G51</f>
        <v>Divine Wizard</v>
      </c>
      <c r="U63" s="3">
        <f>Sheet7!I51</f>
        <v>24.742666666666668</v>
      </c>
      <c r="V63" s="3"/>
      <c r="W63" s="6" t="str">
        <f>Sheet7!G64</f>
        <v>Elder Treant</v>
      </c>
      <c r="X63" s="3">
        <f>Sheet7!I64/VLOOKUP(Sheet7!$G64,Sheet2!$A$2:$O$29,15,FALSE)</f>
        <v>21.397732637993656</v>
      </c>
    </row>
    <row r="64" spans="1:24">
      <c r="A64" t="str">
        <f>Sheet2!A5</f>
        <v>Arboreal Crusader</v>
      </c>
      <c r="B64">
        <f>Sheet2!P5</f>
        <v>49</v>
      </c>
      <c r="D64" t="str">
        <f>Sheet2!A15</f>
        <v>Ascendant</v>
      </c>
      <c r="E64">
        <f>Sheet2!Q15</f>
        <v>4.8</v>
      </c>
      <c r="G64" t="str">
        <f>Sheet2!A24</f>
        <v>Elder Treant</v>
      </c>
      <c r="H64">
        <f>SUMIF(Sheet5!$B$24:$B$59,Sheet7!G64,Sheet5!$H$24:$H$59)</f>
        <v>341.32</v>
      </c>
      <c r="I64">
        <f>SUMIF(Sheet5!$B$24:$B$59,Sheet7!G64,Sheet5!$Q$24:$Q$59)</f>
        <v>17.964210526315789</v>
      </c>
      <c r="J64" t="str">
        <f>Sheet7!G45</f>
        <v>Arboreal Crusader</v>
      </c>
      <c r="K64">
        <f>Sheet7!H45</f>
        <v>253.26000000000005</v>
      </c>
      <c r="L64" s="2">
        <f>Sheet7!H45/Sheet2!$M$31</f>
        <v>0.19598239516903543</v>
      </c>
      <c r="M64" s="2">
        <f>Sheet7!H45/VLOOKUP(Sheet7!$G45,Sheet2!$A$2:$N$29,13,FALSE)</f>
        <v>0.25731267462534929</v>
      </c>
      <c r="O64" t="str">
        <f>Sheet7!G51</f>
        <v>Divine Wizard</v>
      </c>
      <c r="P64">
        <f>Sheet7!H51/VLOOKUP(Sheet7!$G51,Sheet2!$A$2:$O$29,15,FALSE)</f>
        <v>206.19344765879242</v>
      </c>
      <c r="Q64" s="2">
        <f>Sheet7!H51/Sheet2!$M$31</f>
        <v>0.21540187794075988</v>
      </c>
      <c r="R64" s="2">
        <f>Sheet7!P51/VLOOKUP(Sheet7!$G51,Sheet2!$A$2:$N$29,13,FALSE)</f>
        <v>0.50306590521832217</v>
      </c>
      <c r="T64" t="str">
        <f>Sheet7!G45</f>
        <v>Arboreal Crusader</v>
      </c>
      <c r="U64" s="3">
        <f>Sheet7!I45</f>
        <v>23.023636363636367</v>
      </c>
      <c r="V64" s="3"/>
      <c r="W64" s="6" t="str">
        <f>Sheet7!G58</f>
        <v>Forlorn Martyr</v>
      </c>
      <c r="X64" s="3">
        <f>Sheet7!I58/VLOOKUP(Sheet7!$G58,Sheet2!$A$2:$O$29,15,FALSE)</f>
        <v>19.115446494579675</v>
      </c>
    </row>
    <row r="65" spans="1:24">
      <c r="A65" t="str">
        <f>Sheet2!A9</f>
        <v>Glacial Tyrant</v>
      </c>
      <c r="B65">
        <f>Sheet2!P9</f>
        <v>49</v>
      </c>
      <c r="D65" t="str">
        <f>Sheet2!A27</f>
        <v>Incarnation</v>
      </c>
      <c r="E65">
        <f>Sheet2!Q27</f>
        <v>4.8</v>
      </c>
      <c r="G65" t="str">
        <f>Sheet2!A25</f>
        <v>Master of the Hunt</v>
      </c>
      <c r="H65">
        <f>SUMIF(Sheet5!$B$24:$B$59,Sheet7!G65,Sheet5!$H$24:$H$59)</f>
        <v>490</v>
      </c>
      <c r="I65">
        <f>SUMIF(Sheet5!$B$24:$B$59,Sheet7!G65,Sheet5!$Q$24:$Q$59)</f>
        <v>61.25</v>
      </c>
      <c r="J65" t="str">
        <f>Sheet7!G61</f>
        <v>Wretched Chef</v>
      </c>
      <c r="K65">
        <f>Sheet7!H61</f>
        <v>202.13249999999999</v>
      </c>
      <c r="L65" s="2">
        <f>Sheet7!H61/Sheet2!$M$31</f>
        <v>0.1564179558221</v>
      </c>
      <c r="M65" s="2">
        <f>Sheet7!H61/VLOOKUP(Sheet7!$G61,Sheet2!$A$2:$N$29,13,FALSE)</f>
        <v>0.13005147177095064</v>
      </c>
      <c r="O65" t="str">
        <f>Sheet7!G45</f>
        <v>Arboreal Crusader</v>
      </c>
      <c r="P65">
        <f>Sheet7!H45/VLOOKUP(Sheet7!$G45,Sheet2!$A$2:$O$29,15,FALSE)</f>
        <v>192.8956724451231</v>
      </c>
      <c r="Q65" s="2">
        <f>Sheet7!H45/Sheet2!$M$31</f>
        <v>0.19598239516903543</v>
      </c>
      <c r="R65" s="2">
        <f>Sheet7!P45/VLOOKUP(Sheet7!$G45,Sheet2!$A$2:$N$29,13,FALSE)</f>
        <v>0.8646390421618082</v>
      </c>
      <c r="T65" t="str">
        <f>Sheet7!G58</f>
        <v>Forlorn Martyr</v>
      </c>
      <c r="U65" s="3">
        <f>Sheet7!I58</f>
        <v>20.389687500000001</v>
      </c>
      <c r="V65" s="3"/>
      <c r="W65" s="6" t="str">
        <f>Sheet7!G51</f>
        <v>Divine Wizard</v>
      </c>
      <c r="X65" s="3">
        <f>Sheet7!I51/VLOOKUP(Sheet7!$G51,Sheet2!$A$2:$O$29,15,FALSE)</f>
        <v>18.328306458559329</v>
      </c>
    </row>
    <row r="66" spans="1:24">
      <c r="A66" t="str">
        <f>Sheet2!A12</f>
        <v>Colossus</v>
      </c>
      <c r="B66">
        <f>Sheet2!P12</f>
        <v>49</v>
      </c>
      <c r="D66" t="str">
        <f>Sheet2!A21</f>
        <v>Wretched Chef</v>
      </c>
      <c r="E66">
        <f>Sheet2!Q21</f>
        <v>4.6999999999999993</v>
      </c>
      <c r="G66" t="str">
        <f>Sheet2!A26</f>
        <v>Behemoth</v>
      </c>
      <c r="H66">
        <f>SUMIF(Sheet5!$B$24:$B$59,Sheet7!G66,Sheet5!$H$24:$H$59)</f>
        <v>359.66249999999997</v>
      </c>
      <c r="I66">
        <f>SUMIF(Sheet5!$B$24:$B$59,Sheet7!G66,Sheet5!$Q$24:$Q$59)</f>
        <v>44.957812499999996</v>
      </c>
      <c r="J66" t="str">
        <f>Sheet7!G53</f>
        <v>Crest Witch</v>
      </c>
      <c r="K66">
        <f>Sheet7!H53</f>
        <v>181.27499999999998</v>
      </c>
      <c r="L66" s="2">
        <f>Sheet7!H53/Sheet2!$M$31</f>
        <v>0.14027761464213412</v>
      </c>
      <c r="M66" s="2">
        <f>Sheet7!H53/VLOOKUP(Sheet7!$G53,Sheet2!$A$2:$N$29,13,FALSE)</f>
        <v>0.1775465230166503</v>
      </c>
      <c r="O66" t="str">
        <f>Sheet7!G58</f>
        <v>Forlorn Martyr</v>
      </c>
      <c r="P66">
        <f>Sheet7!H58/VLOOKUP(Sheet7!$G58,Sheet2!$A$2:$O$29,15,FALSE)</f>
        <v>152.9235719566374</v>
      </c>
      <c r="Q66" s="2">
        <f>Sheet7!H58/Sheet2!$M$31</f>
        <v>0.12622663801620915</v>
      </c>
      <c r="R66" s="2">
        <f>Sheet7!P58/VLOOKUP(Sheet7!$G58,Sheet2!$A$2:$N$29,13,FALSE)</f>
        <v>0.29443810677340448</v>
      </c>
      <c r="T66" t="str">
        <f>Sheet7!G64</f>
        <v>Elder Treant</v>
      </c>
      <c r="U66" s="3">
        <f>Sheet7!I64</f>
        <v>17.964210526315789</v>
      </c>
      <c r="V66" s="3"/>
      <c r="W66" s="6" t="str">
        <f>Sheet7!G45</f>
        <v>Arboreal Crusader</v>
      </c>
      <c r="X66" s="3">
        <f>Sheet7!I45/VLOOKUP(Sheet7!$G45,Sheet2!$A$2:$O$29,15,FALSE)</f>
        <v>17.535970222283918</v>
      </c>
    </row>
    <row r="67" spans="1:24">
      <c r="A67" t="str">
        <f>Sheet2!A14</f>
        <v>Icespinner</v>
      </c>
      <c r="B67">
        <f>Sheet2!P14</f>
        <v>49</v>
      </c>
      <c r="D67" t="str">
        <f>Sheet2!A26</f>
        <v>Behemoth</v>
      </c>
      <c r="E67">
        <f>Sheet2!Q26</f>
        <v>4.6999999999999993</v>
      </c>
      <c r="G67" t="str">
        <f>Sheet2!A27</f>
        <v>Incarnation</v>
      </c>
      <c r="H67">
        <f>SUMIF(Sheet5!$B$24:$B$59,Sheet7!G67,Sheet5!$H$24:$H$59)</f>
        <v>415.46999999999997</v>
      </c>
      <c r="I67">
        <f>SUMIF(Sheet5!$B$24:$B$59,Sheet7!G67,Sheet5!$Q$24:$Q$59)</f>
        <v>34.622499999999995</v>
      </c>
      <c r="J67" t="str">
        <f>Sheet7!G58</f>
        <v>Forlorn Martyr</v>
      </c>
      <c r="K67">
        <f>Sheet7!H58</f>
        <v>163.11750000000001</v>
      </c>
      <c r="L67" s="2">
        <f>Sheet7!H58/Sheet2!$M$31</f>
        <v>0.12622663801620915</v>
      </c>
      <c r="M67" s="2">
        <f>Sheet7!H58/VLOOKUP(Sheet7!$G58,Sheet2!$A$2:$N$29,13,FALSE)</f>
        <v>0.1346409409822534</v>
      </c>
      <c r="O67" t="str">
        <f>Sheet7!G53</f>
        <v>Crest Witch</v>
      </c>
      <c r="P67">
        <f>Sheet7!H53/VLOOKUP(Sheet7!$G53,Sheet2!$A$2:$O$29,15,FALSE)</f>
        <v>143.22344454961893</v>
      </c>
      <c r="Q67" s="2">
        <f>Sheet7!H53/Sheet2!$M$31</f>
        <v>0.14027761464213412</v>
      </c>
      <c r="R67" s="2">
        <f>Sheet7!P53/VLOOKUP(Sheet7!$G53,Sheet2!$A$2:$N$29,13,FALSE)</f>
        <v>0.4396579559349762</v>
      </c>
      <c r="T67" t="str">
        <f>Sheet7!G53</f>
        <v>Crest Witch</v>
      </c>
      <c r="U67" s="3">
        <f>Sheet7!I53</f>
        <v>12.084999999999999</v>
      </c>
      <c r="V67" s="3"/>
      <c r="W67" s="6" t="str">
        <f>Sheet7!G53</f>
        <v>Crest Witch</v>
      </c>
      <c r="X67" s="3">
        <f>Sheet7!I53/VLOOKUP(Sheet7!$G53,Sheet2!$A$2:$O$29,15,FALSE)</f>
        <v>9.5482296366412633</v>
      </c>
    </row>
    <row r="68" spans="1:24">
      <c r="A68" t="str">
        <f>Sheet2!A21</f>
        <v>Wretched Chef</v>
      </c>
      <c r="B68">
        <f>Sheet2!P21</f>
        <v>49</v>
      </c>
      <c r="D68" t="str">
        <f>Sheet2!A11</f>
        <v>Divine Wizard</v>
      </c>
      <c r="E68">
        <f>Sheet2!Q11</f>
        <v>4.6500000000000004</v>
      </c>
      <c r="G68" t="str">
        <f>Sheet2!A28</f>
        <v>Sorrow Liege</v>
      </c>
      <c r="H68">
        <f>SUMIF(Sheet5!$B$24:$B$59,Sheet7!G68,Sheet5!$H$24:$H$59)</f>
        <v>360.77500000000003</v>
      </c>
      <c r="I68">
        <f>SUMIF(Sheet5!$B$24:$B$59,Sheet7!G68,Sheet5!$Q$24:$Q$59)</f>
        <v>45.096875000000004</v>
      </c>
      <c r="J68" t="str">
        <f>Sheet7!G42</f>
        <v>Arcane Archer</v>
      </c>
      <c r="K68">
        <f>Sheet7!H42</f>
        <v>0</v>
      </c>
      <c r="L68" s="2">
        <f>Sheet7!H42/Sheet2!$M$31</f>
        <v>0</v>
      </c>
      <c r="M68" s="2">
        <f>Sheet7!H42/VLOOKUP(Sheet7!$G42,Sheet2!$A$2:$N$29,13,FALSE)</f>
        <v>0</v>
      </c>
      <c r="O68" t="str">
        <f>Sheet7!G42</f>
        <v>Arcane Archer</v>
      </c>
      <c r="P68">
        <f>Sheet7!H42/VLOOKUP(Sheet7!$G42,Sheet2!$A$2:$O$29,15,FALSE)</f>
        <v>0</v>
      </c>
      <c r="Q68" s="2">
        <f>Sheet7!H42/Sheet2!$M$31</f>
        <v>0</v>
      </c>
      <c r="R68" s="2">
        <f>Sheet7!P42/VLOOKUP(Sheet7!$G42,Sheet2!$A$2:$N$29,13,FALSE)</f>
        <v>1.0578249178112717</v>
      </c>
      <c r="T68" t="str">
        <f>Sheet7!G42</f>
        <v>Arcane Archer</v>
      </c>
      <c r="U68" s="3">
        <f>Sheet7!I42</f>
        <v>0</v>
      </c>
      <c r="V68" s="3"/>
      <c r="W68" s="6" t="str">
        <f>Sheet7!G42</f>
        <v>Arcane Archer</v>
      </c>
      <c r="X68" s="3">
        <f>Sheet7!I42/VLOOKUP(Sheet7!$G42,Sheet2!$A$2:$O$29,15,FALSE)</f>
        <v>0</v>
      </c>
    </row>
    <row r="69" spans="1:24">
      <c r="A69" t="str">
        <f>Sheet2!A26</f>
        <v>Behemoth</v>
      </c>
      <c r="B69">
        <f>Sheet2!P26</f>
        <v>48</v>
      </c>
      <c r="D69" t="str">
        <f>Sheet2!A12</f>
        <v>Colossus</v>
      </c>
      <c r="E69">
        <f>Sheet2!Q12</f>
        <v>4.5999999999999996</v>
      </c>
      <c r="G69" t="str">
        <f>Sheet2!A29</f>
        <v>Crimson Squall</v>
      </c>
      <c r="H69">
        <f>SUMIF(Sheet5!$B$24:$B$59,Sheet7!G69,Sheet5!$H$24:$H$59)</f>
        <v>881.02499999999998</v>
      </c>
      <c r="I69">
        <f>SUMIF(Sheet5!$B$24:$B$59,Sheet7!G69,Sheet5!$Q$24:$Q$59)</f>
        <v>110.128125</v>
      </c>
      <c r="J69" t="str">
        <f>Sheet7!G46</f>
        <v>Dread Shaman</v>
      </c>
      <c r="K69">
        <f>Sheet7!H46</f>
        <v>0</v>
      </c>
      <c r="L69" s="2">
        <f>Sheet7!H46/Sheet2!$M$31</f>
        <v>0</v>
      </c>
      <c r="M69" s="2">
        <f>Sheet7!H46/VLOOKUP(Sheet7!$G46,Sheet2!$A$2:$N$29,13,FALSE)</f>
        <v>0</v>
      </c>
      <c r="O69" t="str">
        <f>Sheet7!G46</f>
        <v>Dread Shaman</v>
      </c>
      <c r="P69">
        <f>Sheet7!H46/VLOOKUP(Sheet7!$G46,Sheet2!$A$2:$O$29,15,FALSE)</f>
        <v>0</v>
      </c>
      <c r="Q69" s="2">
        <f>Sheet7!H46/Sheet2!$M$31</f>
        <v>0</v>
      </c>
      <c r="R69" s="2">
        <f>Sheet7!P46/VLOOKUP(Sheet7!$G46,Sheet2!$A$2:$N$29,13,FALSE)</f>
        <v>0.81105037006253811</v>
      </c>
      <c r="T69" t="str">
        <f>Sheet7!G46</f>
        <v>Dread Shaman</v>
      </c>
      <c r="U69" s="3">
        <f>Sheet7!I46</f>
        <v>0</v>
      </c>
      <c r="V69" s="3"/>
      <c r="W69" s="6" t="str">
        <f>Sheet7!G46</f>
        <v>Dread Shaman</v>
      </c>
      <c r="X69" s="3">
        <f>Sheet7!I46/VLOOKUP(Sheet7!$G46,Sheet2!$A$2:$O$29,15,FALSE)</f>
        <v>0</v>
      </c>
    </row>
  </sheetData>
  <sortState ref="W42:X69">
    <sortCondition descending="1" ref="X42:X6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2013-11-26T01:34:35Z</dcterms:modified>
</cp:coreProperties>
</file>